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dp-my.sharepoint.com/personal/johanna_veloz_undp_org/Documents/EEQ/Nuevo proyecto eee 22-23/presupuesto/POA- julio2025/"/>
    </mc:Choice>
  </mc:AlternateContent>
  <xr:revisionPtr revIDLastSave="234" documentId="8_{434C930E-7140-40E1-A017-131FDDC1E2A2}" xr6:coauthVersionLast="47" xr6:coauthVersionMax="47" xr10:uidLastSave="{0DF3A4D7-F264-453C-B931-7A51DF8E99C3}"/>
  <bookViews>
    <workbookView xWindow="20370" yWindow="-120" windowWidth="29040" windowHeight="15720" xr2:uid="{BC269972-AAA2-456D-8F88-D6E3DF375C49}"/>
  </bookViews>
  <sheets>
    <sheet name="AOP.FASE2. 31.03.25 " sheetId="4" r:id="rId1"/>
    <sheet name="F2- POA 2025" sheetId="3" r:id="rId2"/>
  </sheets>
  <definedNames>
    <definedName name="_xlnm._FilterDatabase" localSheetId="0" hidden="1">'AOP.FASE2. 31.03.25 '!$B$7:$AJ$7</definedName>
    <definedName name="_xlnm._FilterDatabase" localSheetId="1" hidden="1">'F2- POA 2025'!$A$10:$E$43</definedName>
    <definedName name="ACTIVITY" localSheetId="1">OFFSET(#REF!, 0, 0, COUNTA(#REF!), 1)</definedName>
    <definedName name="ACTIVITY">OFFSET(#REF!, 0, 0, COUNTA(#REF!), 1)</definedName>
    <definedName name="aop">!#REF!</definedName>
    <definedName name="_xlnm.Print_Area" localSheetId="0">'AOP.FASE2. 31.03.25 '!$B$1:$V$32</definedName>
    <definedName name="_xlnm.Print_Area" localSheetId="1">'F2- POA 2025'!$C$4:$E$42</definedName>
    <definedName name="BDESC" localSheetId="1">#REF!</definedName>
    <definedName name="BDESC">#REF!</definedName>
    <definedName name="Categorias" localSheetId="1">OFFSET(#REF!, 0, 0, COUNTA(#REF!) - 2)</definedName>
    <definedName name="Categorias">OFFSET(#REF!, 0, 0, COUNTA(#REF!) - 2)</definedName>
    <definedName name="COPIAHP" localSheetId="1">#REF!</definedName>
    <definedName name="COPIAHP">#REF!</definedName>
    <definedName name="CV">!#REF!</definedName>
    <definedName name="df">!#REF!</definedName>
    <definedName name="DiasCategorias" localSheetId="1">#REF!</definedName>
    <definedName name="DiasCategorias">#REF!</definedName>
    <definedName name="FechaInicio" localSheetId="1">#REF!</definedName>
    <definedName name="FechaInicio">#REF!</definedName>
    <definedName name="FINOTHER" localSheetId="1">#REF!</definedName>
    <definedName name="FINOTHER">#REF!</definedName>
    <definedName name="FINSOU" localSheetId="1">#REF!</definedName>
    <definedName name="FINSOU">#REF!</definedName>
    <definedName name="FINUNDP" localSheetId="1">#REF!</definedName>
    <definedName name="FINUNDP">#REF!</definedName>
    <definedName name="HEAD">!#REF!</definedName>
    <definedName name="IDCategorias" localSheetId="1">OFFSET(#REF!, 0, 0, COUNTA(#REF!) - 2)</definedName>
    <definedName name="IDCategorias">OFFSET(#REF!, 0, 0, COUNTA(#REF!) - 2)</definedName>
    <definedName name="INPUT" localSheetId="1">OFFSET(#REF!, 0, 0, COUNTA(#REF!), 1)</definedName>
    <definedName name="INPUT">OFFSET(#REF!, 0, 0, COUNTA(#REF!), 1)</definedName>
    <definedName name="new">!#REF!</definedName>
    <definedName name="NJIHBU">!#REF!</definedName>
    <definedName name="NOMINCAC">!#REF!</definedName>
    <definedName name="OUTPUT" localSheetId="1">#REF!</definedName>
    <definedName name="OUTPUT">#REF!</definedName>
    <definedName name="PAYROLL">!#REF!</definedName>
    <definedName name="QUARTER2">!#REF!</definedName>
    <definedName name="QUARTER3" localSheetId="1">OFFSET(#REF!, 0, 0, COUNTIF(#REF!, "?*"), 1)</definedName>
    <definedName name="QUARTER3">OFFSET(#REF!, 0, 0, COUNTIF(#REF!, "?*"), 1)</definedName>
    <definedName name="RangoCompleto" localSheetId="1">#REF!,#REF!,#REF!,#REF!,#REF!,#REF!,#REF!,#REF!,#REF!,#REF!,#REF!,#REF!</definedName>
    <definedName name="RangoCompleto">#REF!,#REF!,#REF!,#REF!,#REF!,#REF!,#REF!,#REF!,#REF!,#REF!,#REF!,#REF!</definedName>
    <definedName name="RangoMensual" localSheetId="1">#REF!,#REF!,#REF!,#REF!,#REF!,#REF!,#REF!,#REF!,#REF!,#REF!,#REF!,#REF!</definedName>
    <definedName name="RangoMensual">#REF!,#REF!,#REF!,#REF!,#REF!,#REF!,#REF!,#REF!,#REF!,#REF!,#REF!,#REF!</definedName>
    <definedName name="RangoSemanal">!#REF!</definedName>
    <definedName name="REAL">!#REF!</definedName>
    <definedName name="REAL2">!#REF!</definedName>
    <definedName name="REAL2021">!#REF!</definedName>
    <definedName name="SALDO">!#REF!</definedName>
    <definedName name="SALDO1">!#REF!</definedName>
    <definedName name="SALDOOOO">!#REF!</definedName>
    <definedName name="SEARCHINPUT">!#REF!</definedName>
    <definedName name="UNIT" localSheetId="1">#REF!</definedName>
    <definedName name="UNIT">#REF!</definedName>
    <definedName name="X">!#REF!</definedName>
    <definedName name="XX">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3" l="1"/>
  <c r="E11" i="3" s="1"/>
  <c r="E36" i="3"/>
  <c r="S10" i="4" l="1"/>
  <c r="S11" i="4"/>
  <c r="S12" i="4"/>
  <c r="S13" i="4"/>
  <c r="S14" i="4"/>
  <c r="S15" i="4"/>
  <c r="S16" i="4"/>
  <c r="S17" i="4"/>
  <c r="S18" i="4"/>
  <c r="S20" i="4"/>
  <c r="S21" i="4"/>
  <c r="S22" i="4"/>
  <c r="S8" i="4"/>
  <c r="O30" i="4"/>
  <c r="N30" i="4"/>
  <c r="I30" i="4"/>
  <c r="S29" i="4"/>
  <c r="Q29" i="4"/>
  <c r="R29" i="4"/>
  <c r="Q28" i="4"/>
  <c r="H28" i="4"/>
  <c r="T28" i="4" s="1"/>
  <c r="S27" i="4"/>
  <c r="Q27" i="4"/>
  <c r="T27" i="4"/>
  <c r="T26" i="4"/>
  <c r="T25" i="4"/>
  <c r="S25" i="4"/>
  <c r="Q25" i="4"/>
  <c r="J30" i="4"/>
  <c r="S24" i="4"/>
  <c r="T24" i="4"/>
  <c r="P23" i="4"/>
  <c r="P32" i="4" s="1"/>
  <c r="N23" i="4"/>
  <c r="N32" i="4" s="1"/>
  <c r="I23" i="4"/>
  <c r="I32" i="4" s="1"/>
  <c r="Q22" i="4"/>
  <c r="K22" i="4"/>
  <c r="J22" i="4"/>
  <c r="H22" i="4"/>
  <c r="Q21" i="4"/>
  <c r="J21" i="4"/>
  <c r="H21" i="4"/>
  <c r="Q20" i="4"/>
  <c r="K20" i="4"/>
  <c r="J20" i="4"/>
  <c r="L20" i="4" s="1"/>
  <c r="U20" i="4" s="1"/>
  <c r="O19" i="4"/>
  <c r="Q19" i="4" s="1"/>
  <c r="H19" i="4"/>
  <c r="L19" i="4" s="1"/>
  <c r="Q18" i="4"/>
  <c r="L18" i="4"/>
  <c r="T18" i="4" s="1"/>
  <c r="Q17" i="4"/>
  <c r="L17" i="4"/>
  <c r="T17" i="4" s="1"/>
  <c r="Q16" i="4"/>
  <c r="L16" i="4"/>
  <c r="U16" i="4" s="1"/>
  <c r="Q15" i="4"/>
  <c r="K15" i="4"/>
  <c r="K21" i="4" s="1"/>
  <c r="Q14" i="4"/>
  <c r="L14" i="4"/>
  <c r="T14" i="4" s="1"/>
  <c r="U13" i="4"/>
  <c r="Q13" i="4"/>
  <c r="K13" i="4"/>
  <c r="L13" i="4" s="1"/>
  <c r="Q12" i="4"/>
  <c r="J12" i="4"/>
  <c r="L12" i="4" s="1"/>
  <c r="Q11" i="4"/>
  <c r="L11" i="4"/>
  <c r="T11" i="4" s="1"/>
  <c r="Q10" i="4"/>
  <c r="L10" i="4"/>
  <c r="O9" i="4"/>
  <c r="S9" i="4" s="1"/>
  <c r="K9" i="4"/>
  <c r="J9" i="4"/>
  <c r="H9" i="4"/>
  <c r="Q8" i="4"/>
  <c r="K8" i="4"/>
  <c r="H8" i="4"/>
  <c r="D42" i="3"/>
  <c r="D36" i="3" s="1"/>
  <c r="D35" i="3"/>
  <c r="D41" i="3"/>
  <c r="D38" i="3"/>
  <c r="D40" i="3"/>
  <c r="D37" i="3"/>
  <c r="D26" i="3"/>
  <c r="U14" i="4" l="1"/>
  <c r="V14" i="4" s="1"/>
  <c r="V13" i="4"/>
  <c r="L15" i="4"/>
  <c r="H30" i="4"/>
  <c r="S19" i="4"/>
  <c r="S23" i="4" s="1"/>
  <c r="S32" i="4" s="1"/>
  <c r="V20" i="4"/>
  <c r="Q30" i="4"/>
  <c r="V16" i="4"/>
  <c r="R14" i="4"/>
  <c r="L22" i="4"/>
  <c r="R22" i="4" s="1"/>
  <c r="V27" i="4"/>
  <c r="L9" i="4"/>
  <c r="O23" i="4"/>
  <c r="O32" i="4" s="1"/>
  <c r="T29" i="4"/>
  <c r="V29" i="4" s="1"/>
  <c r="Q9" i="4"/>
  <c r="R16" i="4"/>
  <c r="L8" i="4"/>
  <c r="U8" i="4" s="1"/>
  <c r="T16" i="4"/>
  <c r="U17" i="4"/>
  <c r="R24" i="4"/>
  <c r="V25" i="4"/>
  <c r="S28" i="4"/>
  <c r="S30" i="4" s="1"/>
  <c r="H23" i="4"/>
  <c r="H32" i="4" s="1"/>
  <c r="I34" i="4" s="1"/>
  <c r="R18" i="4"/>
  <c r="V26" i="4"/>
  <c r="K23" i="4"/>
  <c r="K32" i="4" s="1"/>
  <c r="L21" i="4"/>
  <c r="V28" i="4"/>
  <c r="T12" i="4"/>
  <c r="R12" i="4"/>
  <c r="U12" i="4"/>
  <c r="L30" i="4"/>
  <c r="U11" i="4"/>
  <c r="R20" i="4"/>
  <c r="R10" i="4"/>
  <c r="T10" i="4"/>
  <c r="R17" i="4"/>
  <c r="U18" i="4"/>
  <c r="R19" i="4"/>
  <c r="T20" i="4"/>
  <c r="V24" i="4"/>
  <c r="U19" i="4"/>
  <c r="V19" i="4" s="1"/>
  <c r="R11" i="4"/>
  <c r="R13" i="4"/>
  <c r="J23" i="4"/>
  <c r="J32" i="4" s="1"/>
  <c r="U10" i="4"/>
  <c r="T19" i="4"/>
  <c r="T15" i="4"/>
  <c r="D24" i="3"/>
  <c r="D25" i="3"/>
  <c r="D23" i="3"/>
  <c r="D21" i="3"/>
  <c r="D15" i="3"/>
  <c r="B5" i="3" s="1"/>
  <c r="B7" i="3"/>
  <c r="B6" i="3"/>
  <c r="R9" i="4" l="1"/>
  <c r="R30" i="4"/>
  <c r="R15" i="4"/>
  <c r="U22" i="4"/>
  <c r="V22" i="4" s="1"/>
  <c r="U9" i="4"/>
  <c r="T9" i="4"/>
  <c r="T30" i="4"/>
  <c r="U15" i="4"/>
  <c r="R8" i="4"/>
  <c r="T22" i="4"/>
  <c r="V8" i="4"/>
  <c r="Q23" i="4"/>
  <c r="Q32" i="4" s="1"/>
  <c r="V18" i="4"/>
  <c r="V12" i="4"/>
  <c r="T8" i="4"/>
  <c r="V17" i="4"/>
  <c r="V11" i="4"/>
  <c r="V30" i="4"/>
  <c r="L23" i="4"/>
  <c r="L32" i="4" s="1"/>
  <c r="L35" i="4" s="1"/>
  <c r="L36" i="4" s="1"/>
  <c r="V10" i="4"/>
  <c r="T21" i="4"/>
  <c r="R21" i="4"/>
  <c r="D12" i="3"/>
  <c r="D11" i="3" s="1"/>
  <c r="B8" i="3"/>
  <c r="V15" i="4" l="1"/>
  <c r="U21" i="4"/>
  <c r="V21" i="4" s="1"/>
  <c r="V9" i="4"/>
  <c r="R23" i="4"/>
  <c r="R32" i="4" s="1"/>
  <c r="T23" i="4"/>
  <c r="T32" i="4" s="1"/>
  <c r="Q34" i="4" s="1"/>
  <c r="V23" i="4" l="1"/>
  <c r="V32" i="4" s="1"/>
  <c r="U23" i="4"/>
  <c r="U32" i="4" s="1"/>
  <c r="U36" i="4" l="1"/>
  <c r="U37" i="4" s="1"/>
  <c r="U34" i="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Johanna Veloz</author>
  </authors>
  <commentList>
    <comment ref="V18" authorId="0" shapeId="0" xr:uid="{4838ACA1-5375-4E2E-8FE8-AB50EE43385C}">
      <text>
        <r>
          <rPr>
            <b/>
            <sz val="9"/>
            <color indexed="81"/>
            <rFont val="Tahoma"/>
            <family val="2"/>
          </rPr>
          <t>Johanna Veloz:</t>
        </r>
        <r>
          <rPr>
            <sz val="9"/>
            <color indexed="81"/>
            <rFont val="Tahoma"/>
            <family val="2"/>
          </rPr>
          <t xml:space="preserve">
incluye 90
,del seguro equipos misma linea presupuestaria
</t>
        </r>
      </text>
    </comment>
    <comment ref="N19" authorId="0" shapeId="0" xr:uid="{895BCDE3-49CF-4E8F-B3C2-9E8A3C5D84E9}">
      <text>
        <r>
          <rPr>
            <b/>
            <sz val="9"/>
            <color indexed="81"/>
            <rFont val="Tahoma"/>
            <family val="2"/>
          </rPr>
          <t>Johanna Veloz:</t>
        </r>
        <r>
          <rPr>
            <sz val="9"/>
            <color indexed="81"/>
            <rFont val="Tahoma"/>
            <family val="2"/>
          </rPr>
          <t xml:space="preserve">
DPC incluye iva del 2021 367,68
</t>
        </r>
      </text>
    </comment>
  </commentList>
</comments>
</file>

<file path=xl/sharedStrings.xml><?xml version="1.0" encoding="utf-8"?>
<sst xmlns="http://schemas.openxmlformats.org/spreadsheetml/2006/main" count="182" uniqueCount="106">
  <si>
    <t xml:space="preserve">Award ID: </t>
  </si>
  <si>
    <t>00904818</t>
  </si>
  <si>
    <t xml:space="preserve">Award Title: </t>
  </si>
  <si>
    <t>EEQ fase 2</t>
  </si>
  <si>
    <t xml:space="preserve">Project ID: </t>
  </si>
  <si>
    <t>00110180</t>
  </si>
  <si>
    <t xml:space="preserve">Project Title: </t>
  </si>
  <si>
    <t>FORTALEC. GESTION AMBIENTAL</t>
  </si>
  <si>
    <t xml:space="preserve">Executing Agency: </t>
  </si>
  <si>
    <t>PNUD</t>
  </si>
  <si>
    <t>Outcome/Atlas Activity</t>
  </si>
  <si>
    <t>Fund ID</t>
  </si>
  <si>
    <t>Donor Name</t>
  </si>
  <si>
    <t>Implementing
agent</t>
  </si>
  <si>
    <t>Atlas Budgetary Account Code</t>
  </si>
  <si>
    <t>ATLAS Budget Description</t>
  </si>
  <si>
    <t>Amount (USD) Year 2024</t>
  </si>
  <si>
    <t>Incremento 2023</t>
  </si>
  <si>
    <t>Ajuste 2024</t>
  </si>
  <si>
    <t>Ajuste 2025</t>
  </si>
  <si>
    <t>Total IP (USD)</t>
  </si>
  <si>
    <t>Ejecutado 2023</t>
  </si>
  <si>
    <t>Ejecutado  2024</t>
  </si>
  <si>
    <t>Ejecutadp 2025</t>
  </si>
  <si>
    <r>
      <t xml:space="preserve">Disbursement till December 2024
</t>
    </r>
    <r>
      <rPr>
        <b/>
        <i/>
        <sz val="10"/>
        <color theme="0"/>
        <rFont val="Aptos Narrow"/>
        <family val="2"/>
        <scheme val="minor"/>
      </rPr>
      <t>(cummulative years until last official CDR)</t>
    </r>
  </si>
  <si>
    <t>% Delivery per item</t>
  </si>
  <si>
    <t>A
Approved budget revision 2024 (1)</t>
  </si>
  <si>
    <t>Presupuesto ingreso QUANTUM 2025</t>
  </si>
  <si>
    <t>Total (USD) expenditure by end of project</t>
  </si>
  <si>
    <t>GESTION SECTOR ELECTRICO</t>
  </si>
  <si>
    <t>ECU-Empresa Eléctrica de Quito</t>
  </si>
  <si>
    <t>001981-PNUD</t>
  </si>
  <si>
    <t>Local Consultants</t>
  </si>
  <si>
    <t>Contractual Services - Individ</t>
  </si>
  <si>
    <t>UN Volunteers-Stipend &amp; Allow</t>
  </si>
  <si>
    <t>Travel</t>
  </si>
  <si>
    <t>Contractual Services-Companies</t>
  </si>
  <si>
    <t>Communic &amp; Audio Visual Equip</t>
  </si>
  <si>
    <t>Supplies</t>
  </si>
  <si>
    <t>Information</t>
  </si>
  <si>
    <t>Rental &amp; Maint of Info Tech Eq</t>
  </si>
  <si>
    <t>Audio Visual&amp;Print Prod Costs</t>
  </si>
  <si>
    <t>Miscellaneous Expenses</t>
  </si>
  <si>
    <t>DPC</t>
  </si>
  <si>
    <t xml:space="preserve">DPC </t>
  </si>
  <si>
    <t>Transport, Shipping and handle</t>
  </si>
  <si>
    <t>Facilities &amp; Administration</t>
  </si>
  <si>
    <t>Learning Costs - Subcontractors (non staff)</t>
  </si>
  <si>
    <t>TOTAL GESTION SECTOR ELECTRICO</t>
  </si>
  <si>
    <t>Total Electromovilidad</t>
  </si>
  <si>
    <t>TOTAL Output 1</t>
  </si>
  <si>
    <t>MODERNIZACION</t>
  </si>
  <si>
    <t>Information Technology Equipmt</t>
  </si>
  <si>
    <t xml:space="preserve">TOTAL MODERNIZACION  </t>
  </si>
  <si>
    <t>Total Transparencia</t>
  </si>
  <si>
    <t xml:space="preserve"> </t>
  </si>
  <si>
    <t>TOTAL Output 2</t>
  </si>
  <si>
    <t>Total</t>
  </si>
  <si>
    <t>TOTAL GENERAL</t>
  </si>
  <si>
    <t>Monto total</t>
  </si>
  <si>
    <t>Programa para la promoción y sensibilización de electromovilidad e intercambio de experiencias (evento / taller), incluye presupuesto para viajes</t>
  </si>
  <si>
    <t>00110180 “Fortalecimiento a la gestión ambiental – Gestión transparente en la EEQ y promoción de la movilidad sostenible”</t>
  </si>
  <si>
    <t>Project 00110180</t>
  </si>
  <si>
    <t xml:space="preserve">F2 Gestion  </t>
  </si>
  <si>
    <t>Monto sin GMS 5% Y DPC</t>
  </si>
  <si>
    <t xml:space="preserve">GMS 5% </t>
  </si>
  <si>
    <t xml:space="preserve">Total </t>
  </si>
  <si>
    <t>Productos</t>
  </si>
  <si>
    <t>Actividades</t>
  </si>
  <si>
    <t>Task Number or Resource</t>
  </si>
  <si>
    <t>Presup lineas</t>
  </si>
  <si>
    <r>
      <rPr>
        <b/>
        <sz val="10"/>
        <color theme="1"/>
        <rFont val="Aptos Display"/>
        <family val="2"/>
        <scheme val="major"/>
      </rPr>
      <t>Resultado 1:</t>
    </r>
    <r>
      <rPr>
        <sz val="10"/>
        <color theme="1"/>
        <rFont val="Aptos Display"/>
        <family val="2"/>
        <scheme val="major"/>
      </rPr>
      <t xml:space="preserve">
Estructuración de la estrategia de electromovilidad de la EEQ 2024-2038. 
</t>
    </r>
  </si>
  <si>
    <t>Resulatado 1 y 2</t>
  </si>
  <si>
    <t>EEQ UIO</t>
  </si>
  <si>
    <t>Estructuración de la estrategia de electromovilidad de la EEQ 2024-2038. 
Diseño de escenarios de modelos de gestión y negocios aterrizados a las necesidades de la EEQ</t>
  </si>
  <si>
    <t>72100 - Contractual Services-Companies</t>
  </si>
  <si>
    <t>71300-Local Consultants</t>
  </si>
  <si>
    <t>71600 - Travel</t>
  </si>
  <si>
    <t>74200 -Audio Visual&amp;Print Prod Costs</t>
  </si>
  <si>
    <t>72800- Information Technology Equipmt-Sotware,hardware</t>
  </si>
  <si>
    <t>74700-Transport, shipping an handle</t>
  </si>
  <si>
    <t>75700 - Training, Workshops and Confer</t>
  </si>
  <si>
    <t>71400 -Contractual Services - Individ</t>
  </si>
  <si>
    <t>UGP Coordinador proyecto</t>
  </si>
  <si>
    <t>UGP Administrativo Financiera</t>
  </si>
  <si>
    <t>UGP Monitoreo</t>
  </si>
  <si>
    <t>Otros gastos administrativos</t>
  </si>
  <si>
    <t>72400-Communic &amp; Audio Visual Equip</t>
  </si>
  <si>
    <t xml:space="preserve">Miscelaneos </t>
  </si>
  <si>
    <t>72100- Contractual Services-Companies</t>
  </si>
  <si>
    <t>72500-Supplies</t>
  </si>
  <si>
    <t>73300-Rental &amp; Maint of Info Tech Eq</t>
  </si>
  <si>
    <t>74500 - Miscellaneous Expenses -DPC</t>
  </si>
  <si>
    <t>75100 - Facilities &amp; Administration-GMS</t>
  </si>
  <si>
    <t>75700-Learning Costs - Subcontractors</t>
  </si>
  <si>
    <t>COSTOS DIRECTOS PNUD</t>
  </si>
  <si>
    <t>Resultado 2</t>
  </si>
  <si>
    <t xml:space="preserve">Resultado 2 
</t>
  </si>
  <si>
    <t xml:space="preserve">Diseñar e implementar un plan de acción de la aplicación de las disposiciones de la nueva LOTAIP </t>
  </si>
  <si>
    <t>71300 - Local Consultants</t>
  </si>
  <si>
    <t>Diseñar e implementar un sistema de gestión de cumplimiento normativo basado en la Norma ISO 37301.</t>
  </si>
  <si>
    <t>Coordinación Transparencia</t>
  </si>
  <si>
    <t>-</t>
  </si>
  <si>
    <t>71500 -UN Volunteers-Stipend &amp; Allow</t>
  </si>
  <si>
    <t>B
Proposed budget revision (2025)</t>
  </si>
  <si>
    <t>72300-Other materials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</si>
</sst>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 &quot;$&quot;* #,##0.00_ ;_ &quot;$&quot;* \-#,##0.00_ ;_ &quot;$&quot;* &quot;-&quot;??_ ;_ @_ "/>
    <numFmt numFmtId="43" formatCode="_ * #,##0.00_ ;_ * \-#,##0.00_ ;_ * &quot;-&quot;??_ ;_ @_ "/>
    <numFmt numFmtId="164" formatCode="_(* #,##0.00_);_(* \(#,##0.00\);_(* &quot;-&quot;??_);_(@_)"/>
    <numFmt numFmtId="165" formatCode="&quot;$&quot;#,##0.00"/>
    <numFmt numFmtId="166" formatCode="_(* #,##0.000_);_(* \(#,##0.000\);_(* &quot;-&quot;??_);_(@_)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Calibri"/>
      <family val="2"/>
    </font>
    <font>
      <b/>
      <sz val="12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2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i/>
      <sz val="10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i/>
      <sz val="12"/>
      <name val="Aptos Narrow"/>
      <family val="2"/>
      <scheme val="minor"/>
    </font>
    <font>
      <b/>
      <sz val="12"/>
      <color rgb="FF000000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Aptos Display"/>
      <family val="2"/>
      <scheme val="major"/>
    </font>
    <font>
      <b/>
      <sz val="11"/>
      <color theme="1"/>
      <name val="Aptos Display"/>
      <family val="2"/>
      <scheme val="major"/>
    </font>
    <font>
      <sz val="10"/>
      <color theme="1"/>
      <name val="Aptos Display"/>
      <family val="2"/>
      <scheme val="major"/>
    </font>
    <font>
      <b/>
      <sz val="10"/>
      <color theme="1"/>
      <name val="Aptos Display"/>
      <family val="2"/>
      <scheme val="major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49998474074526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auto="1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0" fontId="1" fillId="0" borderId="0"/>
  </cellStyleXfs>
  <cellXfs count="208">
    <xf numFmtId="0" fontId="0" fillId="0" borderId="0" xfId="0"/>
    <xf numFmtId="0" fontId="3" fillId="2" borderId="1" xfId="4" applyFont="1" applyFill="1" applyBorder="1" applyAlignment="1">
      <alignment vertical="center" wrapText="1"/>
    </xf>
    <xf numFmtId="0" fontId="4" fillId="3" borderId="0" xfId="4" applyFont="1" applyFill="1" applyAlignment="1">
      <alignment vertical="center" wrapText="1"/>
    </xf>
    <xf numFmtId="2" fontId="5" fillId="0" borderId="0" xfId="4" applyNumberFormat="1" applyFont="1" applyAlignment="1">
      <alignment vertical="center" wrapText="1"/>
    </xf>
    <xf numFmtId="43" fontId="5" fillId="0" borderId="0" xfId="1" applyFont="1" applyAlignment="1">
      <alignment vertical="center" wrapText="1"/>
    </xf>
    <xf numFmtId="0" fontId="5" fillId="0" borderId="0" xfId="4" applyFont="1" applyAlignment="1">
      <alignment vertical="center" wrapText="1"/>
    </xf>
    <xf numFmtId="0" fontId="4" fillId="0" borderId="0" xfId="4" applyFont="1" applyAlignment="1">
      <alignment vertical="center" wrapText="1"/>
    </xf>
    <xf numFmtId="0" fontId="5" fillId="0" borderId="0" xfId="4" applyFont="1" applyAlignment="1">
      <alignment horizontal="center" vertical="center" wrapText="1"/>
    </xf>
    <xf numFmtId="2" fontId="7" fillId="0" borderId="0" xfId="4" applyNumberFormat="1" applyFont="1" applyAlignment="1">
      <alignment vertical="center" wrapText="1"/>
    </xf>
    <xf numFmtId="43" fontId="5" fillId="0" borderId="0" xfId="1" applyFont="1" applyFill="1" applyBorder="1" applyAlignment="1">
      <alignment vertical="center" wrapText="1"/>
    </xf>
    <xf numFmtId="0" fontId="3" fillId="2" borderId="1" xfId="4" applyFont="1" applyFill="1" applyBorder="1" applyAlignment="1">
      <alignment horizontal="left" vertical="center" wrapText="1"/>
    </xf>
    <xf numFmtId="2" fontId="7" fillId="0" borderId="2" xfId="4" applyNumberFormat="1" applyFont="1" applyBorder="1" applyAlignment="1">
      <alignment vertical="center" wrapText="1"/>
    </xf>
    <xf numFmtId="43" fontId="5" fillId="0" borderId="0" xfId="1" applyFont="1" applyFill="1" applyAlignment="1">
      <alignment vertical="center" wrapText="1"/>
    </xf>
    <xf numFmtId="2" fontId="8" fillId="4" borderId="3" xfId="4" applyNumberFormat="1" applyFont="1" applyFill="1" applyBorder="1" applyAlignment="1">
      <alignment horizontal="center" vertical="center" wrapText="1"/>
    </xf>
    <xf numFmtId="2" fontId="8" fillId="4" borderId="3" xfId="4" applyNumberFormat="1" applyFont="1" applyFill="1" applyBorder="1" applyAlignment="1">
      <alignment vertical="center" wrapText="1"/>
    </xf>
    <xf numFmtId="0" fontId="8" fillId="5" borderId="0" xfId="4" applyFont="1" applyFill="1" applyAlignment="1">
      <alignment vertical="center" wrapText="1"/>
    </xf>
    <xf numFmtId="43" fontId="8" fillId="5" borderId="0" xfId="1" applyFont="1" applyFill="1" applyAlignment="1">
      <alignment vertical="center" wrapText="1"/>
    </xf>
    <xf numFmtId="0" fontId="8" fillId="6" borderId="0" xfId="4" applyFont="1" applyFill="1" applyAlignment="1">
      <alignment vertical="center" wrapText="1"/>
    </xf>
    <xf numFmtId="0" fontId="9" fillId="4" borderId="1" xfId="4" applyFont="1" applyFill="1" applyBorder="1" applyAlignment="1">
      <alignment horizontal="center" vertical="center" wrapText="1"/>
    </xf>
    <xf numFmtId="0" fontId="10" fillId="3" borderId="0" xfId="4" applyFont="1" applyFill="1" applyAlignment="1">
      <alignment vertical="center" wrapText="1"/>
    </xf>
    <xf numFmtId="3" fontId="9" fillId="5" borderId="1" xfId="4" applyNumberFormat="1" applyFont="1" applyFill="1" applyBorder="1" applyAlignment="1">
      <alignment horizontal="center" vertical="center" wrapText="1"/>
    </xf>
    <xf numFmtId="43" fontId="9" fillId="7" borderId="1" xfId="1" applyFont="1" applyFill="1" applyBorder="1" applyAlignment="1">
      <alignment horizontal="center" vertical="center" wrapText="1"/>
    </xf>
    <xf numFmtId="0" fontId="9" fillId="6" borderId="1" xfId="4" applyFont="1" applyFill="1" applyBorder="1" applyAlignment="1">
      <alignment horizontal="center" vertical="center" wrapText="1"/>
    </xf>
    <xf numFmtId="3" fontId="9" fillId="6" borderId="1" xfId="4" applyNumberFormat="1" applyFont="1" applyFill="1" applyBorder="1" applyAlignment="1">
      <alignment horizontal="center" vertical="center" wrapText="1"/>
    </xf>
    <xf numFmtId="0" fontId="10" fillId="0" borderId="0" xfId="4" applyFont="1" applyAlignment="1">
      <alignment vertical="center" wrapText="1"/>
    </xf>
    <xf numFmtId="0" fontId="6" fillId="9" borderId="3" xfId="6" applyFont="1" applyFill="1" applyBorder="1" applyAlignment="1">
      <alignment vertical="center" wrapText="1"/>
    </xf>
    <xf numFmtId="0" fontId="6" fillId="10" borderId="3" xfId="6" applyFont="1" applyFill="1" applyBorder="1" applyAlignment="1">
      <alignment horizontal="center" vertical="center" wrapText="1"/>
    </xf>
    <xf numFmtId="0" fontId="6" fillId="10" borderId="3" xfId="6" applyFont="1" applyFill="1" applyBorder="1" applyAlignment="1">
      <alignment horizontal="left" vertical="center" wrapText="1"/>
    </xf>
    <xf numFmtId="0" fontId="6" fillId="10" borderId="1" xfId="6" applyFont="1" applyFill="1" applyBorder="1" applyAlignment="1">
      <alignment horizontal="center" vertical="center" wrapText="1"/>
    </xf>
    <xf numFmtId="0" fontId="6" fillId="9" borderId="4" xfId="6" applyFont="1" applyFill="1" applyBorder="1" applyAlignment="1">
      <alignment horizontal="center" vertical="center" wrapText="1"/>
    </xf>
    <xf numFmtId="0" fontId="6" fillId="9" borderId="1" xfId="6" applyFont="1" applyFill="1" applyBorder="1" applyAlignment="1">
      <alignment vertical="center" wrapText="1"/>
    </xf>
    <xf numFmtId="43" fontId="6" fillId="9" borderId="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164" fontId="6" fillId="3" borderId="1" xfId="5" applyFont="1" applyFill="1" applyBorder="1" applyAlignment="1">
      <alignment horizontal="center" vertical="center" wrapText="1"/>
    </xf>
    <xf numFmtId="44" fontId="4" fillId="3" borderId="0" xfId="2" applyFont="1" applyFill="1" applyAlignment="1">
      <alignment horizontal="left" vertical="center" wrapText="1"/>
    </xf>
    <xf numFmtId="164" fontId="6" fillId="0" borderId="1" xfId="5" applyFont="1" applyFill="1" applyBorder="1" applyAlignment="1">
      <alignment horizontal="center" vertical="center" wrapText="1"/>
    </xf>
    <xf numFmtId="0" fontId="4" fillId="0" borderId="1" xfId="4" applyFont="1" applyBorder="1" applyAlignment="1">
      <alignment vertical="center" wrapText="1"/>
    </xf>
    <xf numFmtId="9" fontId="6" fillId="0" borderId="1" xfId="3" applyFont="1" applyFill="1" applyBorder="1" applyAlignment="1">
      <alignment horizontal="center" vertical="center" wrapText="1"/>
    </xf>
    <xf numFmtId="43" fontId="6" fillId="0" borderId="1" xfId="1" applyFont="1" applyFill="1" applyBorder="1" applyAlignment="1">
      <alignment horizontal="center" vertical="center" wrapText="1"/>
    </xf>
    <xf numFmtId="43" fontId="6" fillId="0" borderId="1" xfId="5" applyNumberFormat="1" applyFont="1" applyFill="1" applyBorder="1" applyAlignment="1">
      <alignment horizontal="center" vertical="center" wrapText="1"/>
    </xf>
    <xf numFmtId="43" fontId="4" fillId="0" borderId="0" xfId="4" applyNumberFormat="1" applyFont="1" applyAlignment="1">
      <alignment vertical="center" wrapText="1"/>
    </xf>
    <xf numFmtId="164" fontId="6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 wrapText="1"/>
    </xf>
    <xf numFmtId="43" fontId="4" fillId="3" borderId="0" xfId="4" applyNumberFormat="1" applyFont="1" applyFill="1" applyAlignment="1">
      <alignment horizontal="left" vertical="center" wrapText="1"/>
    </xf>
    <xf numFmtId="4" fontId="4" fillId="0" borderId="1" xfId="4" applyNumberFormat="1" applyFont="1" applyBorder="1" applyAlignment="1">
      <alignment vertical="center" wrapText="1"/>
    </xf>
    <xf numFmtId="0" fontId="6" fillId="10" borderId="4" xfId="6" applyFont="1" applyFill="1" applyBorder="1" applyAlignment="1">
      <alignment horizontal="center" vertical="center" wrapText="1"/>
    </xf>
    <xf numFmtId="0" fontId="6" fillId="0" borderId="1" xfId="6" applyFont="1" applyBorder="1" applyAlignment="1">
      <alignment vertical="center" wrapText="1"/>
    </xf>
    <xf numFmtId="0" fontId="4" fillId="3" borderId="0" xfId="4" applyFont="1" applyFill="1" applyAlignment="1">
      <alignment horizontal="left" vertical="center" wrapText="1"/>
    </xf>
    <xf numFmtId="0" fontId="5" fillId="10" borderId="4" xfId="6" applyFont="1" applyFill="1" applyBorder="1" applyAlignment="1">
      <alignment horizontal="center" vertical="center" wrapText="1"/>
    </xf>
    <xf numFmtId="0" fontId="5" fillId="3" borderId="1" xfId="6" applyFont="1" applyFill="1" applyBorder="1" applyAlignment="1">
      <alignment vertical="center" wrapText="1"/>
    </xf>
    <xf numFmtId="43" fontId="5" fillId="0" borderId="1" xfId="1" applyFont="1" applyFill="1" applyBorder="1" applyAlignment="1">
      <alignment horizontal="center" vertical="center" wrapText="1"/>
    </xf>
    <xf numFmtId="164" fontId="5" fillId="0" borderId="1" xfId="5" applyFont="1" applyFill="1" applyBorder="1" applyAlignment="1">
      <alignment horizontal="center" vertical="center" wrapText="1"/>
    </xf>
    <xf numFmtId="164" fontId="5" fillId="0" borderId="0" xfId="4" applyNumberFormat="1" applyFont="1" applyAlignment="1">
      <alignment horizontal="left" vertical="center" wrapText="1"/>
    </xf>
    <xf numFmtId="4" fontId="5" fillId="0" borderId="1" xfId="4" applyNumberFormat="1" applyFont="1" applyBorder="1" applyAlignment="1">
      <alignment vertical="center" wrapText="1"/>
    </xf>
    <xf numFmtId="0" fontId="5" fillId="10" borderId="3" xfId="6" applyFont="1" applyFill="1" applyBorder="1" applyAlignment="1">
      <alignment horizontal="left" vertical="center" wrapText="1"/>
    </xf>
    <xf numFmtId="0" fontId="5" fillId="10" borderId="1" xfId="6" applyFont="1" applyFill="1" applyBorder="1" applyAlignment="1">
      <alignment horizontal="center" vertical="center" wrapText="1"/>
    </xf>
    <xf numFmtId="43" fontId="5" fillId="3" borderId="1" xfId="1" applyFont="1" applyFill="1" applyBorder="1" applyAlignment="1">
      <alignment horizontal="center" vertical="center" wrapText="1"/>
    </xf>
    <xf numFmtId="43" fontId="6" fillId="0" borderId="1" xfId="1" applyFont="1" applyFill="1" applyBorder="1" applyAlignment="1">
      <alignment vertical="center" wrapText="1"/>
    </xf>
    <xf numFmtId="164" fontId="6" fillId="0" borderId="1" xfId="5" applyFont="1" applyFill="1" applyBorder="1" applyAlignment="1">
      <alignment vertical="center" wrapText="1"/>
    </xf>
    <xf numFmtId="164" fontId="5" fillId="0" borderId="1" xfId="5" applyFont="1" applyFill="1" applyBorder="1" applyAlignment="1">
      <alignment vertical="center" wrapText="1"/>
    </xf>
    <xf numFmtId="0" fontId="12" fillId="11" borderId="5" xfId="6" applyFont="1" applyFill="1" applyBorder="1" applyAlignment="1">
      <alignment horizontal="center" vertical="center" wrapText="1"/>
    </xf>
    <xf numFmtId="0" fontId="12" fillId="11" borderId="6" xfId="6" applyFont="1" applyFill="1" applyBorder="1" applyAlignment="1">
      <alignment horizontal="center" vertical="center" wrapText="1"/>
    </xf>
    <xf numFmtId="0" fontId="12" fillId="11" borderId="6" xfId="6" applyFont="1" applyFill="1" applyBorder="1" applyAlignment="1">
      <alignment vertical="center" wrapText="1"/>
    </xf>
    <xf numFmtId="0" fontId="12" fillId="11" borderId="5" xfId="6" applyFont="1" applyFill="1" applyBorder="1" applyAlignment="1">
      <alignment vertical="center" wrapText="1"/>
    </xf>
    <xf numFmtId="164" fontId="12" fillId="11" borderId="3" xfId="5" applyFont="1" applyFill="1" applyBorder="1" applyAlignment="1">
      <alignment vertical="center" wrapText="1"/>
    </xf>
    <xf numFmtId="164" fontId="12" fillId="11" borderId="6" xfId="5" applyFont="1" applyFill="1" applyBorder="1" applyAlignment="1">
      <alignment vertical="center" wrapText="1"/>
    </xf>
    <xf numFmtId="43" fontId="12" fillId="11" borderId="6" xfId="1" applyFont="1" applyFill="1" applyBorder="1" applyAlignment="1">
      <alignment vertical="center" wrapText="1"/>
    </xf>
    <xf numFmtId="9" fontId="12" fillId="11" borderId="6" xfId="3" applyFont="1" applyFill="1" applyBorder="1" applyAlignment="1">
      <alignment horizontal="center" vertical="center" wrapText="1"/>
    </xf>
    <xf numFmtId="164" fontId="12" fillId="11" borderId="6" xfId="1" applyNumberFormat="1" applyFont="1" applyFill="1" applyBorder="1" applyAlignment="1">
      <alignment vertical="center" wrapText="1"/>
    </xf>
    <xf numFmtId="0" fontId="6" fillId="12" borderId="3" xfId="6" applyFont="1" applyFill="1" applyBorder="1" applyAlignment="1">
      <alignment vertical="center" wrapText="1"/>
    </xf>
    <xf numFmtId="0" fontId="6" fillId="12" borderId="3" xfId="6" applyFont="1" applyFill="1" applyBorder="1" applyAlignment="1">
      <alignment horizontal="center" vertical="center" wrapText="1"/>
    </xf>
    <xf numFmtId="0" fontId="6" fillId="12" borderId="1" xfId="6" applyFont="1" applyFill="1" applyBorder="1" applyAlignment="1">
      <alignment horizontal="center" vertical="center" wrapText="1"/>
    </xf>
    <xf numFmtId="0" fontId="6" fillId="12" borderId="4" xfId="6" applyFont="1" applyFill="1" applyBorder="1" applyAlignment="1">
      <alignment horizontal="center" vertical="center" wrapText="1"/>
    </xf>
    <xf numFmtId="0" fontId="6" fillId="0" borderId="1" xfId="6" applyFont="1" applyBorder="1" applyAlignment="1">
      <alignment horizontal="center" vertical="center" wrapText="1"/>
    </xf>
    <xf numFmtId="44" fontId="13" fillId="0" borderId="1" xfId="2" applyFont="1" applyBorder="1" applyAlignment="1">
      <alignment horizontal="center" vertical="center"/>
    </xf>
    <xf numFmtId="164" fontId="5" fillId="3" borderId="1" xfId="5" applyFont="1" applyFill="1" applyBorder="1" applyAlignment="1">
      <alignment horizontal="center" vertical="center" wrapText="1"/>
    </xf>
    <xf numFmtId="164" fontId="5" fillId="3" borderId="3" xfId="5" applyFont="1" applyFill="1" applyBorder="1" applyAlignment="1">
      <alignment horizontal="center" vertical="center" wrapText="1"/>
    </xf>
    <xf numFmtId="164" fontId="6" fillId="0" borderId="3" xfId="5" applyFont="1" applyFill="1" applyBorder="1" applyAlignment="1">
      <alignment horizontal="center" vertical="center" wrapText="1"/>
    </xf>
    <xf numFmtId="44" fontId="13" fillId="0" borderId="1" xfId="2" applyFont="1" applyBorder="1" applyAlignment="1">
      <alignment horizontal="center" vertical="center" wrapText="1"/>
    </xf>
    <xf numFmtId="0" fontId="6" fillId="3" borderId="0" xfId="5" applyNumberFormat="1" applyFont="1" applyFill="1" applyBorder="1" applyAlignment="1">
      <alignment horizontal="left" vertical="center" wrapText="1"/>
    </xf>
    <xf numFmtId="44" fontId="13" fillId="0" borderId="1" xfId="0" applyNumberFormat="1" applyFont="1" applyBorder="1" applyAlignment="1">
      <alignment horizontal="center" vertical="center"/>
    </xf>
    <xf numFmtId="0" fontId="12" fillId="8" borderId="7" xfId="6" applyFont="1" applyFill="1" applyBorder="1" applyAlignment="1">
      <alignment horizontal="center" vertical="center" wrapText="1"/>
    </xf>
    <xf numFmtId="0" fontId="6" fillId="8" borderId="7" xfId="6" applyFont="1" applyFill="1" applyBorder="1" applyAlignment="1">
      <alignment horizontal="center" vertical="center" wrapText="1"/>
    </xf>
    <xf numFmtId="0" fontId="12" fillId="8" borderId="8" xfId="6" applyFont="1" applyFill="1" applyBorder="1" applyAlignment="1">
      <alignment vertical="center" wrapText="1"/>
    </xf>
    <xf numFmtId="0" fontId="6" fillId="8" borderId="6" xfId="6" applyFont="1" applyFill="1" applyBorder="1" applyAlignment="1">
      <alignment horizontal="center" vertical="center" wrapText="1"/>
    </xf>
    <xf numFmtId="0" fontId="6" fillId="8" borderId="9" xfId="6" applyFont="1" applyFill="1" applyBorder="1" applyAlignment="1">
      <alignment vertical="center" wrapText="1"/>
    </xf>
    <xf numFmtId="0" fontId="12" fillId="8" borderId="5" xfId="6" applyFont="1" applyFill="1" applyBorder="1" applyAlignment="1">
      <alignment vertical="center" wrapText="1"/>
    </xf>
    <xf numFmtId="164" fontId="12" fillId="8" borderId="10" xfId="5" applyFont="1" applyFill="1" applyBorder="1" applyAlignment="1">
      <alignment vertical="center" wrapText="1"/>
    </xf>
    <xf numFmtId="43" fontId="12" fillId="8" borderId="10" xfId="1" applyFont="1" applyFill="1" applyBorder="1" applyAlignment="1">
      <alignment vertical="center" wrapText="1"/>
    </xf>
    <xf numFmtId="164" fontId="5" fillId="0" borderId="0" xfId="6" applyNumberFormat="1" applyFont="1" applyAlignment="1">
      <alignment vertical="center" wrapText="1"/>
    </xf>
    <xf numFmtId="0" fontId="5" fillId="3" borderId="0" xfId="4" applyFont="1" applyFill="1" applyAlignment="1">
      <alignment vertical="center" wrapText="1"/>
    </xf>
    <xf numFmtId="9" fontId="5" fillId="0" borderId="0" xfId="3" applyFont="1" applyAlignment="1">
      <alignment horizontal="center" vertical="center" wrapText="1"/>
    </xf>
    <xf numFmtId="43" fontId="5" fillId="0" borderId="0" xfId="1" applyFont="1" applyAlignment="1">
      <alignment horizontal="center" vertical="center" wrapText="1"/>
    </xf>
    <xf numFmtId="43" fontId="12" fillId="0" borderId="0" xfId="1" applyFont="1" applyFill="1" applyBorder="1" applyAlignment="1">
      <alignment vertical="center" wrapText="1"/>
    </xf>
    <xf numFmtId="0" fontId="3" fillId="0" borderId="0" xfId="4" applyFont="1" applyAlignment="1">
      <alignment vertical="center" wrapText="1"/>
    </xf>
    <xf numFmtId="0" fontId="3" fillId="0" borderId="11" xfId="6" applyFont="1" applyBorder="1" applyAlignment="1">
      <alignment vertical="center" wrapText="1"/>
    </xf>
    <xf numFmtId="164" fontId="3" fillId="0" borderId="11" xfId="6" applyNumberFormat="1" applyFont="1" applyBorder="1" applyAlignment="1">
      <alignment vertical="center" wrapText="1"/>
    </xf>
    <xf numFmtId="164" fontId="3" fillId="0" borderId="11" xfId="6" applyNumberFormat="1" applyFont="1" applyBorder="1" applyAlignment="1">
      <alignment horizontal="left" vertical="center" wrapText="1"/>
    </xf>
    <xf numFmtId="164" fontId="3" fillId="13" borderId="11" xfId="6" applyNumberFormat="1" applyFont="1" applyFill="1" applyBorder="1" applyAlignment="1">
      <alignment vertical="center" wrapText="1"/>
    </xf>
    <xf numFmtId="164" fontId="5" fillId="0" borderId="0" xfId="4" applyNumberFormat="1" applyFont="1" applyAlignment="1">
      <alignment vertical="center" wrapText="1"/>
    </xf>
    <xf numFmtId="0" fontId="14" fillId="0" borderId="0" xfId="4" applyFont="1" applyAlignment="1">
      <alignment horizontal="right" vertical="center" wrapText="1"/>
    </xf>
    <xf numFmtId="43" fontId="5" fillId="0" borderId="0" xfId="4" applyNumberFormat="1" applyFont="1" applyAlignment="1">
      <alignment vertical="center" wrapText="1"/>
    </xf>
    <xf numFmtId="164" fontId="5" fillId="13" borderId="0" xfId="4" applyNumberFormat="1" applyFont="1" applyFill="1" applyAlignment="1">
      <alignment vertical="center" wrapText="1"/>
    </xf>
    <xf numFmtId="43" fontId="4" fillId="0" borderId="0" xfId="1" applyFont="1" applyAlignment="1">
      <alignment vertical="center" wrapText="1"/>
    </xf>
    <xf numFmtId="0" fontId="15" fillId="0" borderId="0" xfId="4" applyFont="1" applyAlignment="1">
      <alignment horizontal="left" vertical="center" wrapText="1"/>
    </xf>
    <xf numFmtId="0" fontId="4" fillId="0" borderId="0" xfId="4" applyFont="1" applyAlignment="1">
      <alignment horizontal="center" vertical="center" wrapText="1"/>
    </xf>
    <xf numFmtId="10" fontId="4" fillId="0" borderId="0" xfId="3" applyNumberFormat="1" applyFont="1" applyAlignment="1">
      <alignment vertical="center" wrapText="1"/>
    </xf>
    <xf numFmtId="0" fontId="4" fillId="0" borderId="0" xfId="3" applyNumberFormat="1" applyFont="1" applyAlignment="1">
      <alignment vertical="center" wrapText="1"/>
    </xf>
    <xf numFmtId="43" fontId="4" fillId="0" borderId="0" xfId="3" applyNumberFormat="1" applyFont="1" applyAlignment="1">
      <alignment vertical="center" wrapText="1"/>
    </xf>
    <xf numFmtId="164" fontId="4" fillId="0" borderId="0" xfId="3" applyNumberFormat="1" applyFont="1" applyAlignment="1">
      <alignment vertical="center" wrapText="1"/>
    </xf>
    <xf numFmtId="9" fontId="4" fillId="0" borderId="0" xfId="3" applyFont="1" applyAlignment="1">
      <alignment vertical="center" wrapText="1"/>
    </xf>
    <xf numFmtId="0" fontId="18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49" fontId="18" fillId="14" borderId="1" xfId="0" applyNumberFormat="1" applyFont="1" applyFill="1" applyBorder="1" applyAlignment="1">
      <alignment vertical="center" wrapText="1"/>
    </xf>
    <xf numFmtId="49" fontId="18" fillId="14" borderId="1" xfId="0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8" fillId="0" borderId="1" xfId="0" applyFont="1" applyBorder="1" applyAlignment="1">
      <alignment vertical="center" wrapText="1"/>
    </xf>
    <xf numFmtId="44" fontId="18" fillId="0" borderId="1" xfId="2" applyFont="1" applyBorder="1" applyAlignment="1">
      <alignment horizontal="center" vertical="center" wrapText="1"/>
    </xf>
    <xf numFmtId="165" fontId="18" fillId="0" borderId="0" xfId="0" applyNumberFormat="1" applyFont="1" applyAlignment="1">
      <alignment vertical="center" wrapText="1"/>
    </xf>
    <xf numFmtId="44" fontId="18" fillId="0" borderId="0" xfId="0" applyNumberFormat="1" applyFont="1" applyAlignment="1">
      <alignment vertical="center" wrapText="1"/>
    </xf>
    <xf numFmtId="0" fontId="19" fillId="0" borderId="1" xfId="0" applyFont="1" applyBorder="1" applyAlignment="1">
      <alignment vertical="center" wrapText="1"/>
    </xf>
    <xf numFmtId="44" fontId="19" fillId="0" borderId="1" xfId="2" applyFont="1" applyBorder="1" applyAlignment="1">
      <alignment horizontal="center" vertical="center" wrapText="1"/>
    </xf>
    <xf numFmtId="49" fontId="20" fillId="0" borderId="0" xfId="0" applyNumberFormat="1" applyFont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0" fontId="18" fillId="3" borderId="0" xfId="0" applyFont="1" applyFill="1" applyAlignment="1">
      <alignment vertical="center"/>
    </xf>
    <xf numFmtId="49" fontId="20" fillId="15" borderId="18" xfId="0" applyNumberFormat="1" applyFont="1" applyFill="1" applyBorder="1" applyAlignment="1">
      <alignment vertical="center" wrapText="1"/>
    </xf>
    <xf numFmtId="44" fontId="20" fillId="15" borderId="18" xfId="0" applyNumberFormat="1" applyFont="1" applyFill="1" applyBorder="1" applyAlignment="1">
      <alignment vertical="center" wrapText="1"/>
    </xf>
    <xf numFmtId="49" fontId="20" fillId="0" borderId="3" xfId="0" applyNumberFormat="1" applyFont="1" applyBorder="1" applyAlignment="1">
      <alignment vertical="center" wrapText="1"/>
    </xf>
    <xf numFmtId="44" fontId="20" fillId="0" borderId="3" xfId="0" applyNumberFormat="1" applyFont="1" applyBorder="1" applyAlignment="1">
      <alignment vertical="center" wrapText="1"/>
    </xf>
    <xf numFmtId="44" fontId="18" fillId="0" borderId="3" xfId="2" applyFont="1" applyBorder="1" applyAlignment="1">
      <alignment vertical="center" wrapText="1"/>
    </xf>
    <xf numFmtId="49" fontId="20" fillId="0" borderId="28" xfId="0" applyNumberFormat="1" applyFont="1" applyBorder="1" applyAlignment="1">
      <alignment vertical="center" wrapText="1"/>
    </xf>
    <xf numFmtId="49" fontId="20" fillId="0" borderId="1" xfId="0" applyNumberFormat="1" applyFont="1" applyBorder="1" applyAlignment="1">
      <alignment vertical="center" wrapText="1"/>
    </xf>
    <xf numFmtId="44" fontId="20" fillId="0" borderId="28" xfId="2" applyFont="1" applyBorder="1" applyAlignment="1">
      <alignment vertical="center" wrapText="1"/>
    </xf>
    <xf numFmtId="44" fontId="20" fillId="0" borderId="1" xfId="2" applyFont="1" applyBorder="1" applyAlignment="1">
      <alignment vertical="center" wrapText="1"/>
    </xf>
    <xf numFmtId="49" fontId="20" fillId="3" borderId="1" xfId="0" applyNumberFormat="1" applyFont="1" applyFill="1" applyBorder="1" applyAlignment="1">
      <alignment vertical="center" wrapText="1"/>
    </xf>
    <xf numFmtId="49" fontId="20" fillId="3" borderId="30" xfId="0" applyNumberFormat="1" applyFont="1" applyFill="1" applyBorder="1" applyAlignment="1">
      <alignment vertical="center" wrapText="1"/>
    </xf>
    <xf numFmtId="44" fontId="20" fillId="0" borderId="30" xfId="2" applyFont="1" applyBorder="1" applyAlignment="1">
      <alignment vertical="center" wrapText="1"/>
    </xf>
    <xf numFmtId="49" fontId="20" fillId="3" borderId="28" xfId="0" applyNumberFormat="1" applyFont="1" applyFill="1" applyBorder="1" applyAlignment="1">
      <alignment vertical="center" wrapText="1"/>
    </xf>
    <xf numFmtId="0" fontId="20" fillId="3" borderId="19" xfId="0" applyFont="1" applyFill="1" applyBorder="1" applyAlignment="1">
      <alignment horizontal="justify" vertical="center" wrapText="1"/>
    </xf>
    <xf numFmtId="49" fontId="20" fillId="3" borderId="20" xfId="0" applyNumberFormat="1" applyFont="1" applyFill="1" applyBorder="1" applyAlignment="1">
      <alignment vertical="center" wrapText="1"/>
    </xf>
    <xf numFmtId="44" fontId="20" fillId="3" borderId="20" xfId="0" applyNumberFormat="1" applyFont="1" applyFill="1" applyBorder="1" applyAlignment="1">
      <alignment vertical="center" wrapText="1"/>
    </xf>
    <xf numFmtId="44" fontId="20" fillId="0" borderId="20" xfId="2" applyFont="1" applyBorder="1" applyAlignment="1">
      <alignment vertical="center" wrapText="1"/>
    </xf>
    <xf numFmtId="49" fontId="20" fillId="3" borderId="18" xfId="0" applyNumberFormat="1" applyFont="1" applyFill="1" applyBorder="1" applyAlignment="1">
      <alignment vertical="center" wrapText="1"/>
    </xf>
    <xf numFmtId="44" fontId="20" fillId="0" borderId="18" xfId="2" applyFont="1" applyBorder="1" applyAlignment="1">
      <alignment vertical="center" wrapText="1"/>
    </xf>
    <xf numFmtId="0" fontId="18" fillId="0" borderId="32" xfId="0" applyFont="1" applyBorder="1" applyAlignment="1">
      <alignment vertical="center"/>
    </xf>
    <xf numFmtId="0" fontId="18" fillId="0" borderId="25" xfId="0" applyFont="1" applyBorder="1" applyAlignment="1">
      <alignment vertical="center"/>
    </xf>
    <xf numFmtId="49" fontId="20" fillId="0" borderId="18" xfId="0" applyNumberFormat="1" applyFont="1" applyBorder="1" applyAlignment="1">
      <alignment vertical="center" wrapText="1"/>
    </xf>
    <xf numFmtId="44" fontId="20" fillId="0" borderId="18" xfId="0" applyNumberFormat="1" applyFont="1" applyBorder="1" applyAlignment="1">
      <alignment vertical="center" wrapText="1"/>
    </xf>
    <xf numFmtId="49" fontId="20" fillId="0" borderId="30" xfId="0" applyNumberFormat="1" applyFont="1" applyBorder="1" applyAlignment="1">
      <alignment vertical="center" wrapText="1"/>
    </xf>
    <xf numFmtId="44" fontId="20" fillId="0" borderId="30" xfId="0" applyNumberFormat="1" applyFont="1" applyBorder="1" applyAlignment="1">
      <alignment vertical="center" wrapText="1"/>
    </xf>
    <xf numFmtId="0" fontId="20" fillId="16" borderId="23" xfId="0" applyFont="1" applyFill="1" applyBorder="1" applyAlignment="1">
      <alignment horizontal="center" vertical="center" wrapText="1"/>
    </xf>
    <xf numFmtId="49" fontId="20" fillId="0" borderId="23" xfId="0" applyNumberFormat="1" applyFont="1" applyBorder="1" applyAlignment="1">
      <alignment vertical="center" wrapText="1"/>
    </xf>
    <xf numFmtId="44" fontId="20" fillId="0" borderId="23" xfId="0" applyNumberFormat="1" applyFont="1" applyBorder="1" applyAlignment="1">
      <alignment vertical="center" wrapText="1"/>
    </xf>
    <xf numFmtId="0" fontId="20" fillId="0" borderId="3" xfId="0" applyFont="1" applyBorder="1" applyAlignment="1">
      <alignment horizontal="justify" vertical="center" wrapText="1"/>
    </xf>
    <xf numFmtId="44" fontId="20" fillId="0" borderId="1" xfId="0" applyNumberFormat="1" applyFont="1" applyBorder="1" applyAlignment="1">
      <alignment vertical="center" wrapText="1"/>
    </xf>
    <xf numFmtId="44" fontId="20" fillId="0" borderId="20" xfId="0" applyNumberFormat="1" applyFont="1" applyBorder="1" applyAlignment="1">
      <alignment vertical="center" wrapText="1"/>
    </xf>
    <xf numFmtId="49" fontId="18" fillId="0" borderId="0" xfId="0" applyNumberFormat="1" applyFont="1" applyAlignment="1">
      <alignment vertical="center"/>
    </xf>
    <xf numFmtId="166" fontId="6" fillId="3" borderId="1" xfId="5" applyNumberFormat="1" applyFont="1" applyFill="1" applyBorder="1" applyAlignment="1">
      <alignment horizontal="center" vertical="center" wrapText="1"/>
    </xf>
    <xf numFmtId="166" fontId="6" fillId="0" borderId="1" xfId="5" applyNumberFormat="1" applyFont="1" applyFill="1" applyBorder="1" applyAlignment="1">
      <alignment horizontal="center" vertical="center" wrapText="1"/>
    </xf>
    <xf numFmtId="166" fontId="5" fillId="0" borderId="1" xfId="5" applyNumberFormat="1" applyFont="1" applyFill="1" applyBorder="1" applyAlignment="1">
      <alignment horizontal="center" vertical="center" wrapText="1"/>
    </xf>
    <xf numFmtId="0" fontId="5" fillId="0" borderId="4" xfId="6" applyFont="1" applyBorder="1" applyAlignment="1">
      <alignment horizontal="center" vertical="center" wrapText="1"/>
    </xf>
    <xf numFmtId="0" fontId="5" fillId="0" borderId="1" xfId="6" applyFont="1" applyBorder="1" applyAlignment="1">
      <alignment vertical="center" wrapText="1"/>
    </xf>
    <xf numFmtId="0" fontId="5" fillId="0" borderId="0" xfId="4" applyFont="1" applyAlignment="1">
      <alignment horizontal="left" vertical="center" wrapText="1"/>
    </xf>
    <xf numFmtId="0" fontId="5" fillId="0" borderId="1" xfId="4" applyFont="1" applyBorder="1" applyAlignment="1">
      <alignment vertical="center" wrapText="1"/>
    </xf>
    <xf numFmtId="43" fontId="5" fillId="0" borderId="0" xfId="4" applyNumberFormat="1" applyFont="1" applyAlignment="1">
      <alignment horizontal="left" vertical="center" wrapText="1"/>
    </xf>
    <xf numFmtId="0" fontId="6" fillId="0" borderId="4" xfId="6" applyFont="1" applyBorder="1" applyAlignment="1">
      <alignment horizontal="center" vertical="center" wrapText="1"/>
    </xf>
    <xf numFmtId="43" fontId="4" fillId="0" borderId="0" xfId="4" applyNumberFormat="1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164" fontId="4" fillId="0" borderId="0" xfId="4" applyNumberFormat="1" applyFont="1" applyAlignment="1">
      <alignment horizontal="left" vertical="center" wrapText="1"/>
    </xf>
    <xf numFmtId="4" fontId="4" fillId="0" borderId="0" xfId="4" applyNumberFormat="1" applyFont="1" applyAlignment="1">
      <alignment horizontal="left" vertical="center" wrapText="1"/>
    </xf>
    <xf numFmtId="43" fontId="6" fillId="0" borderId="0" xfId="1" applyFont="1" applyAlignment="1">
      <alignment vertical="center" wrapText="1"/>
    </xf>
    <xf numFmtId="0" fontId="6" fillId="3" borderId="0" xfId="4" applyFont="1" applyFill="1" applyAlignment="1">
      <alignment vertical="center" wrapText="1"/>
    </xf>
    <xf numFmtId="0" fontId="6" fillId="0" borderId="0" xfId="4" applyFont="1" applyAlignment="1">
      <alignment vertical="center" wrapText="1"/>
    </xf>
    <xf numFmtId="43" fontId="6" fillId="0" borderId="0" xfId="4" applyNumberFormat="1" applyFont="1" applyAlignment="1">
      <alignment vertical="center" wrapText="1"/>
    </xf>
    <xf numFmtId="3" fontId="4" fillId="0" borderId="1" xfId="4" applyNumberFormat="1" applyFont="1" applyBorder="1" applyAlignment="1">
      <alignment vertical="center" wrapText="1"/>
    </xf>
    <xf numFmtId="0" fontId="20" fillId="0" borderId="3" xfId="0" applyFont="1" applyBorder="1" applyAlignment="1">
      <alignment horizontal="left" vertical="center" wrapText="1"/>
    </xf>
    <xf numFmtId="0" fontId="4" fillId="0" borderId="0" xfId="4" applyFont="1" applyAlignment="1">
      <alignment horizontal="justify" vertical="center" wrapText="1"/>
    </xf>
    <xf numFmtId="49" fontId="3" fillId="2" borderId="1" xfId="4" quotePrefix="1" applyNumberFormat="1" applyFont="1" applyFill="1" applyBorder="1" applyAlignment="1">
      <alignment horizontal="left" vertical="center" wrapText="1"/>
    </xf>
    <xf numFmtId="49" fontId="3" fillId="2" borderId="1" xfId="4" applyNumberFormat="1" applyFont="1" applyFill="1" applyBorder="1" applyAlignment="1">
      <alignment horizontal="left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left" vertical="center" wrapText="1"/>
    </xf>
    <xf numFmtId="0" fontId="20" fillId="0" borderId="18" xfId="0" applyFont="1" applyBorder="1" applyAlignment="1">
      <alignment horizontal="left" vertical="center" wrapText="1"/>
    </xf>
    <xf numFmtId="44" fontId="20" fillId="0" borderId="3" xfId="0" applyNumberFormat="1" applyFont="1" applyBorder="1" applyAlignment="1">
      <alignment horizontal="center" vertical="center" wrapText="1"/>
    </xf>
    <xf numFmtId="44" fontId="20" fillId="0" borderId="18" xfId="0" applyNumberFormat="1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7" xfId="0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 wrapText="1"/>
    </xf>
    <xf numFmtId="44" fontId="20" fillId="0" borderId="17" xfId="2" applyFont="1" applyBorder="1" applyAlignment="1">
      <alignment horizontal="center" vertical="center" wrapText="1"/>
    </xf>
    <xf numFmtId="44" fontId="20" fillId="0" borderId="23" xfId="2" applyFont="1" applyBorder="1" applyAlignment="1">
      <alignment horizontal="center" vertical="center" wrapText="1"/>
    </xf>
    <xf numFmtId="0" fontId="20" fillId="3" borderId="29" xfId="0" applyFont="1" applyFill="1" applyBorder="1" applyAlignment="1">
      <alignment horizontal="center" vertical="center" wrapText="1"/>
    </xf>
    <xf numFmtId="0" fontId="20" fillId="3" borderId="15" xfId="0" applyFont="1" applyFill="1" applyBorder="1" applyAlignment="1">
      <alignment horizontal="center" vertical="center" wrapText="1"/>
    </xf>
    <xf numFmtId="44" fontId="20" fillId="3" borderId="17" xfId="0" applyNumberFormat="1" applyFont="1" applyFill="1" applyBorder="1" applyAlignment="1">
      <alignment horizontal="center" vertical="center" wrapText="1"/>
    </xf>
    <xf numFmtId="44" fontId="20" fillId="3" borderId="23" xfId="0" applyNumberFormat="1" applyFont="1" applyFill="1" applyBorder="1" applyAlignment="1">
      <alignment horizontal="center" vertical="center" wrapText="1"/>
    </xf>
    <xf numFmtId="44" fontId="20" fillId="3" borderId="16" xfId="0" applyNumberFormat="1" applyFont="1" applyFill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44" fontId="20" fillId="0" borderId="16" xfId="2" applyFont="1" applyBorder="1" applyAlignment="1">
      <alignment horizontal="center" vertical="center" wrapText="1"/>
    </xf>
    <xf numFmtId="0" fontId="20" fillId="3" borderId="31" xfId="0" applyFont="1" applyFill="1" applyBorder="1" applyAlignment="1">
      <alignment horizontal="center" vertical="center" wrapText="1"/>
    </xf>
    <xf numFmtId="0" fontId="20" fillId="3" borderId="24" xfId="0" applyFont="1" applyFill="1" applyBorder="1" applyAlignment="1">
      <alignment horizontal="center" vertical="center" wrapText="1"/>
    </xf>
    <xf numFmtId="44" fontId="20" fillId="3" borderId="17" xfId="2" applyFont="1" applyFill="1" applyBorder="1" applyAlignment="1">
      <alignment horizontal="center" vertical="center" wrapText="1"/>
    </xf>
    <xf numFmtId="44" fontId="20" fillId="3" borderId="16" xfId="2" applyFont="1" applyFill="1" applyBorder="1" applyAlignment="1">
      <alignment horizontal="center" vertical="center" wrapText="1"/>
    </xf>
  </cellXfs>
  <cellStyles count="7">
    <cellStyle name="Millares" xfId="1" builtinId="3"/>
    <cellStyle name="Millares 2 2 2" xfId="5" xr:uid="{AF59F2ED-D4E4-473F-93F4-D93AE5EF5A05}"/>
    <cellStyle name="Moneda" xfId="2" builtinId="4"/>
    <cellStyle name="Normal" xfId="0" builtinId="0"/>
    <cellStyle name="Normal 3" xfId="4" xr:uid="{83422E6D-4D04-43E9-990B-4867BB4B5C02}"/>
    <cellStyle name="Normal 5 2" xfId="6" xr:uid="{62C81503-B8AE-49A7-818B-AC2932135242}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1C9F1-99CA-4287-95D0-784DC93C43D0}">
  <sheetPr>
    <pageSetUpPr fitToPage="1"/>
  </sheetPr>
  <dimension ref="A1:AJ53"/>
  <sheetViews>
    <sheetView tabSelected="1" topLeftCell="F1" zoomScale="70" zoomScaleNormal="70" workbookViewId="0">
      <pane xSplit="1" ySplit="7" topLeftCell="G13" activePane="bottomRight" state="frozen"/>
      <selection activeCell="F7" sqref="F7"/>
      <selection pane="topRight" activeCell="G7" sqref="G7"/>
      <selection pane="bottomLeft" activeCell="F8" sqref="F8"/>
      <selection pane="bottomRight" activeCell="S1" sqref="S1:S1048576"/>
    </sheetView>
  </sheetViews>
  <sheetFormatPr baseColWidth="10" defaultColWidth="11.42578125" defaultRowHeight="15.75" x14ac:dyDescent="0.25"/>
  <cols>
    <col min="1" max="1" width="8.85546875" style="6" hidden="1" customWidth="1"/>
    <col min="2" max="2" width="25" style="6" hidden="1" customWidth="1"/>
    <col min="3" max="3" width="12.42578125" style="105" hidden="1" customWidth="1"/>
    <col min="4" max="4" width="31.7109375" style="6" hidden="1" customWidth="1"/>
    <col min="5" max="5" width="22" style="6" bestFit="1" customWidth="1"/>
    <col min="6" max="6" width="19.42578125" style="6" customWidth="1"/>
    <col min="7" max="7" width="32.7109375" style="6" bestFit="1" customWidth="1"/>
    <col min="8" max="8" width="24.42578125" style="6" bestFit="1" customWidth="1"/>
    <col min="9" max="9" width="13.85546875" style="6" customWidth="1"/>
    <col min="10" max="11" width="16" style="6" bestFit="1" customWidth="1"/>
    <col min="12" max="12" width="18.28515625" style="6" customWidth="1"/>
    <col min="13" max="13" width="9.85546875" style="2" customWidth="1"/>
    <col min="14" max="14" width="16.42578125" style="6" customWidth="1"/>
    <col min="15" max="15" width="15.85546875" style="6" customWidth="1"/>
    <col min="16" max="16" width="13.140625" style="6" customWidth="1"/>
    <col min="17" max="17" width="19.5703125" style="6" customWidth="1"/>
    <col min="18" max="18" width="18.85546875" style="6" bestFit="1" customWidth="1"/>
    <col min="19" max="19" width="35.28515625" style="103" hidden="1" customWidth="1"/>
    <col min="20" max="20" width="21.140625" style="103" customWidth="1"/>
    <col min="21" max="21" width="22.140625" style="6" customWidth="1"/>
    <col min="22" max="22" width="27.42578125" style="6" hidden="1" customWidth="1"/>
    <col min="23" max="23" width="15.85546875" style="6" customWidth="1"/>
    <col min="24" max="35" width="11.42578125" style="6"/>
    <col min="36" max="36" width="12.85546875" style="6" bestFit="1" customWidth="1"/>
    <col min="37" max="16384" width="11.42578125" style="6"/>
  </cols>
  <sheetData>
    <row r="1" spans="2:36" x14ac:dyDescent="0.25">
      <c r="B1" s="1" t="s">
        <v>0</v>
      </c>
      <c r="C1" s="177" t="s">
        <v>1</v>
      </c>
      <c r="D1" s="178"/>
      <c r="E1" s="178"/>
      <c r="F1" s="178"/>
      <c r="G1" s="178"/>
      <c r="H1" s="178"/>
      <c r="I1" s="178"/>
      <c r="J1" s="178"/>
      <c r="K1" s="178"/>
      <c r="L1" s="178"/>
      <c r="N1" s="3"/>
      <c r="O1" s="3"/>
      <c r="P1" s="3"/>
      <c r="Q1" s="3"/>
      <c r="R1" s="3"/>
      <c r="S1" s="4"/>
      <c r="T1" s="4"/>
      <c r="U1" s="3"/>
      <c r="V1" s="5"/>
    </row>
    <row r="2" spans="2:36" x14ac:dyDescent="0.25">
      <c r="B2" s="1" t="s">
        <v>2</v>
      </c>
      <c r="C2" s="178" t="s">
        <v>3</v>
      </c>
      <c r="D2" s="178"/>
      <c r="E2" s="178"/>
      <c r="F2" s="178"/>
      <c r="G2" s="178"/>
      <c r="H2" s="178"/>
      <c r="I2" s="178"/>
      <c r="J2" s="178"/>
      <c r="K2" s="178"/>
      <c r="L2" s="178"/>
      <c r="N2" s="3"/>
      <c r="O2" s="3"/>
      <c r="P2" s="3"/>
      <c r="Q2" s="3"/>
      <c r="R2" s="3"/>
      <c r="S2" s="4"/>
      <c r="T2" s="4"/>
      <c r="U2" s="3"/>
      <c r="V2" s="5"/>
    </row>
    <row r="3" spans="2:36" x14ac:dyDescent="0.25">
      <c r="B3" s="1" t="s">
        <v>4</v>
      </c>
      <c r="C3" s="177" t="s">
        <v>5</v>
      </c>
      <c r="D3" s="178"/>
      <c r="E3" s="178"/>
      <c r="F3" s="178"/>
      <c r="G3" s="178"/>
      <c r="H3" s="178"/>
      <c r="I3" s="178"/>
      <c r="J3" s="178"/>
      <c r="K3" s="178"/>
      <c r="L3" s="178"/>
      <c r="N3" s="8"/>
      <c r="O3" s="8"/>
      <c r="P3" s="8"/>
      <c r="Q3" s="8"/>
      <c r="R3" s="3"/>
      <c r="S3" s="9"/>
      <c r="T3" s="9"/>
      <c r="U3" s="3"/>
      <c r="V3" s="5"/>
    </row>
    <row r="4" spans="2:36" x14ac:dyDescent="0.25">
      <c r="B4" s="10" t="s">
        <v>6</v>
      </c>
      <c r="C4" s="178" t="s">
        <v>7</v>
      </c>
      <c r="D4" s="178"/>
      <c r="E4" s="178"/>
      <c r="F4" s="178"/>
      <c r="G4" s="178"/>
      <c r="H4" s="178"/>
      <c r="I4" s="178"/>
      <c r="J4" s="178"/>
      <c r="K4" s="178"/>
      <c r="L4" s="178"/>
      <c r="N4" s="8"/>
      <c r="O4" s="8"/>
      <c r="P4" s="8"/>
      <c r="Q4" s="8"/>
      <c r="R4" s="3"/>
      <c r="S4" s="9"/>
      <c r="T4" s="9"/>
      <c r="U4" s="3"/>
      <c r="V4" s="5"/>
    </row>
    <row r="5" spans="2:36" x14ac:dyDescent="0.25">
      <c r="B5" s="1" t="s">
        <v>8</v>
      </c>
      <c r="C5" s="179" t="s">
        <v>9</v>
      </c>
      <c r="D5" s="179"/>
      <c r="E5" s="179"/>
      <c r="F5" s="179"/>
      <c r="G5" s="179"/>
      <c r="H5" s="179"/>
      <c r="I5" s="179"/>
      <c r="J5" s="179"/>
      <c r="K5" s="179"/>
      <c r="L5" s="179"/>
      <c r="N5" s="11"/>
      <c r="O5" s="11"/>
      <c r="P5" s="11"/>
      <c r="Q5" s="11"/>
      <c r="R5" s="3"/>
      <c r="S5" s="12"/>
      <c r="T5" s="12"/>
      <c r="U5" s="3"/>
      <c r="V5" s="5"/>
    </row>
    <row r="6" spans="2:36" x14ac:dyDescent="0.25">
      <c r="B6" s="13"/>
      <c r="C6" s="13"/>
      <c r="D6" s="14"/>
      <c r="E6" s="14"/>
      <c r="F6" s="14"/>
      <c r="G6" s="14"/>
      <c r="H6" s="14"/>
      <c r="I6" s="14"/>
      <c r="J6" s="14"/>
      <c r="K6" s="14"/>
      <c r="L6" s="14"/>
      <c r="N6" s="15"/>
      <c r="O6" s="15"/>
      <c r="P6" s="15"/>
      <c r="Q6" s="15"/>
      <c r="R6" s="15"/>
      <c r="S6" s="16"/>
      <c r="T6" s="16"/>
      <c r="U6" s="17"/>
      <c r="V6" s="17"/>
    </row>
    <row r="7" spans="2:36" s="24" customFormat="1" ht="44.25" customHeight="1" x14ac:dyDescent="0.25">
      <c r="B7" s="18" t="s">
        <v>10</v>
      </c>
      <c r="C7" s="18" t="s">
        <v>11</v>
      </c>
      <c r="D7" s="18" t="s">
        <v>12</v>
      </c>
      <c r="E7" s="18" t="s">
        <v>13</v>
      </c>
      <c r="F7" s="18" t="s">
        <v>14</v>
      </c>
      <c r="G7" s="18" t="s">
        <v>15</v>
      </c>
      <c r="H7" s="18" t="s">
        <v>16</v>
      </c>
      <c r="I7" s="18" t="s">
        <v>17</v>
      </c>
      <c r="J7" s="18" t="s">
        <v>18</v>
      </c>
      <c r="K7" s="18" t="s">
        <v>19</v>
      </c>
      <c r="L7" s="18" t="s">
        <v>20</v>
      </c>
      <c r="M7" s="19"/>
      <c r="N7" s="20" t="s">
        <v>21</v>
      </c>
      <c r="O7" s="20" t="s">
        <v>22</v>
      </c>
      <c r="P7" s="20" t="s">
        <v>23</v>
      </c>
      <c r="Q7" s="20" t="s">
        <v>24</v>
      </c>
      <c r="R7" s="20" t="s">
        <v>25</v>
      </c>
      <c r="S7" s="21" t="s">
        <v>26</v>
      </c>
      <c r="T7" s="21" t="s">
        <v>104</v>
      </c>
      <c r="U7" s="22" t="s">
        <v>27</v>
      </c>
      <c r="V7" s="23" t="s">
        <v>28</v>
      </c>
    </row>
    <row r="8" spans="2:36" ht="87" customHeight="1" x14ac:dyDescent="0.25">
      <c r="B8" s="25" t="s">
        <v>29</v>
      </c>
      <c r="C8" s="26">
        <v>30071</v>
      </c>
      <c r="D8" s="27" t="s">
        <v>30</v>
      </c>
      <c r="E8" s="28" t="s">
        <v>31</v>
      </c>
      <c r="F8" s="29">
        <v>71300</v>
      </c>
      <c r="G8" s="30" t="s">
        <v>32</v>
      </c>
      <c r="H8" s="31">
        <f>12500+48000</f>
        <v>60500</v>
      </c>
      <c r="I8" s="32">
        <v>0</v>
      </c>
      <c r="J8" s="33">
        <v>0</v>
      </c>
      <c r="K8" s="33">
        <f>-2676.36-13053.64</f>
        <v>-15730</v>
      </c>
      <c r="L8" s="157">
        <f t="shared" ref="L8:L14" si="0">SUM(H8:K8)</f>
        <v>44770</v>
      </c>
      <c r="M8" s="34"/>
      <c r="N8" s="35">
        <v>12500</v>
      </c>
      <c r="O8" s="174">
        <v>32270</v>
      </c>
      <c r="P8" s="36">
        <v>0</v>
      </c>
      <c r="Q8" s="35">
        <f>SUM(N8+O8+P8)</f>
        <v>44770</v>
      </c>
      <c r="R8" s="37">
        <f t="shared" ref="R8:R24" si="1">IF(L8=0,0,Q8/L8)</f>
        <v>1</v>
      </c>
      <c r="S8" s="38">
        <f>+O8</f>
        <v>32270</v>
      </c>
      <c r="T8" s="38">
        <f>+L8-N8-O8-P8</f>
        <v>0</v>
      </c>
      <c r="U8" s="35">
        <f>+L8-O8-N8</f>
        <v>0</v>
      </c>
      <c r="V8" s="39">
        <f t="shared" ref="V8:V22" si="2">+Q8+U8</f>
        <v>44770</v>
      </c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</row>
    <row r="9" spans="2:36" ht="127.5" customHeight="1" x14ac:dyDescent="0.25">
      <c r="B9" s="25" t="s">
        <v>29</v>
      </c>
      <c r="C9" s="26">
        <v>30071</v>
      </c>
      <c r="D9" s="27" t="s">
        <v>30</v>
      </c>
      <c r="E9" s="28" t="s">
        <v>31</v>
      </c>
      <c r="F9" s="29">
        <v>71400</v>
      </c>
      <c r="G9" s="30" t="s">
        <v>33</v>
      </c>
      <c r="H9" s="31">
        <f>95974.44+5665</f>
        <v>101639.44</v>
      </c>
      <c r="I9" s="32">
        <v>17400</v>
      </c>
      <c r="J9" s="32">
        <f>33775.35-5665+350</f>
        <v>28460.35</v>
      </c>
      <c r="K9" s="33">
        <f>2676.36+5552.01+1821.86+1244.75</f>
        <v>11294.980000000001</v>
      </c>
      <c r="L9" s="157">
        <f>SUM(H9:K9)</f>
        <v>158794.77000000002</v>
      </c>
      <c r="M9" s="43"/>
      <c r="N9" s="35">
        <v>42898.35</v>
      </c>
      <c r="O9" s="44">
        <f>65234.03+5588.78</f>
        <v>70822.81</v>
      </c>
      <c r="P9" s="36">
        <v>0</v>
      </c>
      <c r="Q9" s="35">
        <f t="shared" ref="Q9:Q22" si="3">SUM(N9+O9+P9)</f>
        <v>113721.16</v>
      </c>
      <c r="R9" s="37">
        <f t="shared" si="1"/>
        <v>0.71615179769459658</v>
      </c>
      <c r="S9" s="38">
        <f t="shared" ref="S9:S22" si="4">+O9</f>
        <v>70822.81</v>
      </c>
      <c r="T9" s="38">
        <f>+L9-N9-O9-P9</f>
        <v>45073.610000000015</v>
      </c>
      <c r="U9" s="35">
        <f>+L9-O9-N9-P9</f>
        <v>45073.610000000022</v>
      </c>
      <c r="V9" s="39">
        <f t="shared" si="2"/>
        <v>158794.77000000002</v>
      </c>
      <c r="W9" s="41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</row>
    <row r="10" spans="2:36" ht="31.5" x14ac:dyDescent="0.25">
      <c r="B10" s="25" t="s">
        <v>29</v>
      </c>
      <c r="C10" s="26">
        <v>30071</v>
      </c>
      <c r="D10" s="27" t="s">
        <v>30</v>
      </c>
      <c r="E10" s="28" t="s">
        <v>31</v>
      </c>
      <c r="F10" s="45">
        <v>71500</v>
      </c>
      <c r="G10" s="46" t="s">
        <v>34</v>
      </c>
      <c r="H10" s="38"/>
      <c r="I10" s="38"/>
      <c r="J10" s="38">
        <v>5665</v>
      </c>
      <c r="K10" s="35"/>
      <c r="L10" s="158">
        <f>SUM(H10:K10)</f>
        <v>5665</v>
      </c>
      <c r="M10" s="43"/>
      <c r="N10" s="35"/>
      <c r="O10" s="44"/>
      <c r="P10" s="36">
        <v>0</v>
      </c>
      <c r="Q10" s="35">
        <f t="shared" si="3"/>
        <v>0</v>
      </c>
      <c r="R10" s="37">
        <f t="shared" si="1"/>
        <v>0</v>
      </c>
      <c r="S10" s="38">
        <f t="shared" si="4"/>
        <v>0</v>
      </c>
      <c r="T10" s="38">
        <f t="shared" ref="T10:T21" si="5">+L10-N10-O10-P10</f>
        <v>5665</v>
      </c>
      <c r="U10" s="35">
        <f>+L10-O10-N10-P10</f>
        <v>5665</v>
      </c>
      <c r="V10" s="39">
        <f t="shared" si="2"/>
        <v>5665</v>
      </c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</row>
    <row r="11" spans="2:36" ht="31.5" x14ac:dyDescent="0.25">
      <c r="B11" s="25" t="s">
        <v>29</v>
      </c>
      <c r="C11" s="26">
        <v>30071</v>
      </c>
      <c r="D11" s="27" t="s">
        <v>30</v>
      </c>
      <c r="E11" s="28" t="s">
        <v>31</v>
      </c>
      <c r="F11" s="45">
        <v>71600</v>
      </c>
      <c r="G11" s="46" t="s">
        <v>35</v>
      </c>
      <c r="H11" s="38">
        <v>9192.06</v>
      </c>
      <c r="I11" s="38">
        <v>0</v>
      </c>
      <c r="J11" s="35">
        <v>-1148.6500000000001</v>
      </c>
      <c r="K11" s="35"/>
      <c r="L11" s="158">
        <f>SUM(H11:K11)</f>
        <v>8043.41</v>
      </c>
      <c r="M11" s="47"/>
      <c r="N11" s="35">
        <v>2192.06</v>
      </c>
      <c r="O11" s="36"/>
      <c r="P11" s="36">
        <v>0</v>
      </c>
      <c r="Q11" s="35">
        <f t="shared" si="3"/>
        <v>2192.06</v>
      </c>
      <c r="R11" s="37">
        <f t="shared" si="1"/>
        <v>0.27252869118943335</v>
      </c>
      <c r="S11" s="38">
        <f t="shared" si="4"/>
        <v>0</v>
      </c>
      <c r="T11" s="38">
        <f t="shared" si="5"/>
        <v>5851.35</v>
      </c>
      <c r="U11" s="35">
        <f>+L11-O11-N11-P11</f>
        <v>5851.35</v>
      </c>
      <c r="V11" s="39">
        <f t="shared" si="2"/>
        <v>8043.41</v>
      </c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</row>
    <row r="12" spans="2:36" ht="51.75" customHeight="1" x14ac:dyDescent="0.25">
      <c r="B12" s="25" t="s">
        <v>29</v>
      </c>
      <c r="C12" s="26">
        <v>30071</v>
      </c>
      <c r="D12" s="27" t="s">
        <v>30</v>
      </c>
      <c r="E12" s="28" t="s">
        <v>31</v>
      </c>
      <c r="F12" s="48">
        <v>72100</v>
      </c>
      <c r="G12" s="49" t="s">
        <v>36</v>
      </c>
      <c r="H12" s="50">
        <v>272450.21999999997</v>
      </c>
      <c r="I12" s="50">
        <v>260269.86</v>
      </c>
      <c r="J12" s="51">
        <f>-33775.35-300</f>
        <v>-34075.35</v>
      </c>
      <c r="K12" s="35">
        <v>-5552.01</v>
      </c>
      <c r="L12" s="158">
        <f>SUM(H12:K12)</f>
        <v>493092.72</v>
      </c>
      <c r="M12" s="52"/>
      <c r="N12" s="51">
        <v>8292.7199999999993</v>
      </c>
      <c r="O12" s="53">
        <v>436320</v>
      </c>
      <c r="P12" s="36">
        <v>0</v>
      </c>
      <c r="Q12" s="35">
        <f>SUM(N12+O12+P12)</f>
        <v>444612.72</v>
      </c>
      <c r="R12" s="37">
        <f t="shared" si="1"/>
        <v>0.901681777009403</v>
      </c>
      <c r="S12" s="38">
        <f t="shared" si="4"/>
        <v>436320</v>
      </c>
      <c r="T12" s="38">
        <f t="shared" si="5"/>
        <v>48480</v>
      </c>
      <c r="U12" s="35">
        <f>+L12-O12-N12-P12</f>
        <v>48479.999999999971</v>
      </c>
      <c r="V12" s="39">
        <f t="shared" si="2"/>
        <v>493092.72</v>
      </c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</row>
    <row r="13" spans="2:36" ht="31.5" x14ac:dyDescent="0.25">
      <c r="B13" s="25" t="s">
        <v>29</v>
      </c>
      <c r="C13" s="26">
        <v>30071</v>
      </c>
      <c r="D13" s="27" t="s">
        <v>30</v>
      </c>
      <c r="E13" s="28" t="s">
        <v>31</v>
      </c>
      <c r="F13" s="160">
        <v>72400</v>
      </c>
      <c r="G13" s="161" t="s">
        <v>37</v>
      </c>
      <c r="H13" s="50">
        <v>2963</v>
      </c>
      <c r="I13" s="50"/>
      <c r="J13" s="51">
        <v>-766.65</v>
      </c>
      <c r="K13" s="35">
        <f>-495-150</f>
        <v>-645</v>
      </c>
      <c r="L13" s="158">
        <f t="shared" si="0"/>
        <v>1551.35</v>
      </c>
      <c r="M13" s="162"/>
      <c r="N13" s="51">
        <v>951.6</v>
      </c>
      <c r="O13" s="163"/>
      <c r="P13" s="36">
        <v>0</v>
      </c>
      <c r="Q13" s="35">
        <f t="shared" si="3"/>
        <v>951.6</v>
      </c>
      <c r="R13" s="37">
        <f t="shared" si="1"/>
        <v>0.61340123118574152</v>
      </c>
      <c r="S13" s="38">
        <f t="shared" si="4"/>
        <v>0</v>
      </c>
      <c r="T13" s="38">
        <v>599.66999999999996</v>
      </c>
      <c r="U13" s="35">
        <f>+T13</f>
        <v>599.66999999999996</v>
      </c>
      <c r="V13" s="39">
        <f t="shared" si="2"/>
        <v>1551.27</v>
      </c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</row>
    <row r="14" spans="2:36" ht="31.5" x14ac:dyDescent="0.25">
      <c r="B14" s="25" t="s">
        <v>29</v>
      </c>
      <c r="C14" s="26">
        <v>30071</v>
      </c>
      <c r="D14" s="27" t="s">
        <v>30</v>
      </c>
      <c r="E14" s="28" t="s">
        <v>31</v>
      </c>
      <c r="F14" s="160">
        <v>72500</v>
      </c>
      <c r="G14" s="161" t="s">
        <v>38</v>
      </c>
      <c r="H14" s="50">
        <v>150</v>
      </c>
      <c r="I14" s="50"/>
      <c r="J14" s="51">
        <v>100</v>
      </c>
      <c r="K14" s="35">
        <v>-201.89</v>
      </c>
      <c r="L14" s="158">
        <f t="shared" si="0"/>
        <v>48.110000000000014</v>
      </c>
      <c r="M14" s="162"/>
      <c r="N14" s="51">
        <v>33.44</v>
      </c>
      <c r="O14" s="163">
        <v>14.67</v>
      </c>
      <c r="P14" s="36">
        <v>0</v>
      </c>
      <c r="Q14" s="35">
        <f t="shared" si="3"/>
        <v>48.11</v>
      </c>
      <c r="R14" s="37">
        <f t="shared" si="1"/>
        <v>0.99999999999999967</v>
      </c>
      <c r="S14" s="38">
        <f t="shared" si="4"/>
        <v>14.67</v>
      </c>
      <c r="T14" s="38">
        <f t="shared" si="5"/>
        <v>1.5987211554602254E-14</v>
      </c>
      <c r="U14" s="35">
        <f t="shared" ref="U14:U20" si="6">+L14-O14-N14-P14</f>
        <v>1.4210854715202004E-14</v>
      </c>
      <c r="V14" s="39">
        <f t="shared" si="2"/>
        <v>48.110000000000014</v>
      </c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</row>
    <row r="15" spans="2:36" ht="53.25" customHeight="1" x14ac:dyDescent="0.25">
      <c r="B15" s="25" t="s">
        <v>29</v>
      </c>
      <c r="C15" s="26"/>
      <c r="D15" s="54" t="s">
        <v>30</v>
      </c>
      <c r="E15" s="55" t="s">
        <v>31</v>
      </c>
      <c r="F15" s="160">
        <v>72800</v>
      </c>
      <c r="G15" s="161" t="s">
        <v>39</v>
      </c>
      <c r="H15" s="38"/>
      <c r="I15" s="38"/>
      <c r="J15" s="35">
        <v>3500</v>
      </c>
      <c r="K15" s="35">
        <f>13053.64+1921.36</f>
        <v>14975</v>
      </c>
      <c r="L15" s="158">
        <f>(SUM(H15:K15)-18475)</f>
        <v>0</v>
      </c>
      <c r="M15" s="162"/>
      <c r="N15" s="51"/>
      <c r="O15" s="163"/>
      <c r="P15" s="36">
        <v>0</v>
      </c>
      <c r="Q15" s="35">
        <f t="shared" si="3"/>
        <v>0</v>
      </c>
      <c r="R15" s="37">
        <f t="shared" si="1"/>
        <v>0</v>
      </c>
      <c r="S15" s="38">
        <f t="shared" si="4"/>
        <v>0</v>
      </c>
      <c r="T15" s="38">
        <f t="shared" si="5"/>
        <v>0</v>
      </c>
      <c r="U15" s="35">
        <f t="shared" si="6"/>
        <v>0</v>
      </c>
      <c r="V15" s="39">
        <f t="shared" si="2"/>
        <v>0</v>
      </c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</row>
    <row r="16" spans="2:36" ht="31.5" x14ac:dyDescent="0.25">
      <c r="B16" s="25" t="s">
        <v>29</v>
      </c>
      <c r="C16" s="26">
        <v>30071</v>
      </c>
      <c r="D16" s="27" t="s">
        <v>30</v>
      </c>
      <c r="E16" s="28" t="s">
        <v>31</v>
      </c>
      <c r="F16" s="160">
        <v>73300</v>
      </c>
      <c r="G16" s="161" t="s">
        <v>40</v>
      </c>
      <c r="H16" s="50">
        <v>100</v>
      </c>
      <c r="I16" s="50"/>
      <c r="J16" s="51">
        <v>100</v>
      </c>
      <c r="K16" s="35"/>
      <c r="L16" s="158">
        <f t="shared" ref="L16:L22" si="7">SUM(H16:K16)</f>
        <v>200</v>
      </c>
      <c r="M16" s="164"/>
      <c r="N16" s="51">
        <v>0</v>
      </c>
      <c r="O16" s="163">
        <v>0</v>
      </c>
      <c r="P16" s="36">
        <v>0</v>
      </c>
      <c r="Q16" s="35">
        <f t="shared" si="3"/>
        <v>0</v>
      </c>
      <c r="R16" s="37">
        <f t="shared" si="1"/>
        <v>0</v>
      </c>
      <c r="S16" s="38">
        <f t="shared" si="4"/>
        <v>0</v>
      </c>
      <c r="T16" s="38">
        <f t="shared" si="5"/>
        <v>200</v>
      </c>
      <c r="U16" s="35">
        <f t="shared" si="6"/>
        <v>200</v>
      </c>
      <c r="V16" s="39">
        <f t="shared" si="2"/>
        <v>200</v>
      </c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</row>
    <row r="17" spans="2:36" ht="31.5" x14ac:dyDescent="0.25">
      <c r="B17" s="25" t="s">
        <v>29</v>
      </c>
      <c r="C17" s="26">
        <v>30071</v>
      </c>
      <c r="D17" s="27" t="s">
        <v>30</v>
      </c>
      <c r="E17" s="28" t="s">
        <v>31</v>
      </c>
      <c r="F17" s="165">
        <v>74200</v>
      </c>
      <c r="G17" s="46" t="s">
        <v>41</v>
      </c>
      <c r="H17" s="38"/>
      <c r="I17" s="38"/>
      <c r="J17" s="35">
        <v>6500</v>
      </c>
      <c r="K17" s="35"/>
      <c r="L17" s="158">
        <f t="shared" si="7"/>
        <v>6500</v>
      </c>
      <c r="M17" s="166"/>
      <c r="N17" s="35">
        <v>0</v>
      </c>
      <c r="O17" s="36"/>
      <c r="P17" s="36">
        <v>0</v>
      </c>
      <c r="Q17" s="35">
        <f t="shared" si="3"/>
        <v>0</v>
      </c>
      <c r="R17" s="37">
        <f t="shared" si="1"/>
        <v>0</v>
      </c>
      <c r="S17" s="38">
        <f t="shared" si="4"/>
        <v>0</v>
      </c>
      <c r="T17" s="38">
        <f t="shared" si="5"/>
        <v>6500</v>
      </c>
      <c r="U17" s="35">
        <f t="shared" si="6"/>
        <v>6500</v>
      </c>
      <c r="V17" s="39">
        <f t="shared" si="2"/>
        <v>6500</v>
      </c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</row>
    <row r="18" spans="2:36" ht="31.5" x14ac:dyDescent="0.25">
      <c r="B18" s="25" t="s">
        <v>29</v>
      </c>
      <c r="C18" s="26">
        <v>30071</v>
      </c>
      <c r="D18" s="27" t="s">
        <v>30</v>
      </c>
      <c r="E18" s="28" t="s">
        <v>31</v>
      </c>
      <c r="F18" s="165">
        <v>74500</v>
      </c>
      <c r="G18" s="46" t="s">
        <v>42</v>
      </c>
      <c r="H18" s="38">
        <v>90</v>
      </c>
      <c r="I18" s="57"/>
      <c r="J18" s="58"/>
      <c r="K18" s="35">
        <v>-15.84</v>
      </c>
      <c r="L18" s="158">
        <f t="shared" si="7"/>
        <v>74.16</v>
      </c>
      <c r="M18" s="167"/>
      <c r="N18" s="35">
        <v>22.97</v>
      </c>
      <c r="O18" s="44">
        <v>51.19</v>
      </c>
      <c r="P18" s="36">
        <v>0</v>
      </c>
      <c r="Q18" s="35">
        <f t="shared" si="3"/>
        <v>74.16</v>
      </c>
      <c r="R18" s="37">
        <f t="shared" si="1"/>
        <v>1</v>
      </c>
      <c r="S18" s="38">
        <f t="shared" si="4"/>
        <v>51.19</v>
      </c>
      <c r="T18" s="38">
        <f t="shared" si="5"/>
        <v>0</v>
      </c>
      <c r="U18" s="35">
        <f t="shared" si="6"/>
        <v>0</v>
      </c>
      <c r="V18" s="39">
        <f t="shared" si="2"/>
        <v>74.16</v>
      </c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</row>
    <row r="19" spans="2:36" ht="31.5" x14ac:dyDescent="0.25">
      <c r="B19" s="25" t="s">
        <v>29</v>
      </c>
      <c r="C19" s="26">
        <v>30071</v>
      </c>
      <c r="D19" s="27" t="s">
        <v>30</v>
      </c>
      <c r="E19" s="28" t="s">
        <v>31</v>
      </c>
      <c r="F19" s="165">
        <v>74596</v>
      </c>
      <c r="G19" s="46" t="s">
        <v>43</v>
      </c>
      <c r="H19" s="38">
        <f>8271.39+1122.7</f>
        <v>9394.09</v>
      </c>
      <c r="I19" s="57"/>
      <c r="J19" s="58"/>
      <c r="K19" s="35"/>
      <c r="L19" s="158">
        <f t="shared" si="7"/>
        <v>9394.09</v>
      </c>
      <c r="M19" s="166"/>
      <c r="N19" s="35">
        <v>2184.96</v>
      </c>
      <c r="O19" s="44">
        <f>3290.64+1071.38</f>
        <v>4362.0200000000004</v>
      </c>
      <c r="P19" s="44">
        <v>0</v>
      </c>
      <c r="Q19" s="35">
        <f>SUM(N19+O19+P19)</f>
        <v>6546.9800000000005</v>
      </c>
      <c r="R19" s="37">
        <f t="shared" si="1"/>
        <v>0.69692540735717889</v>
      </c>
      <c r="S19" s="38">
        <f t="shared" si="4"/>
        <v>4362.0200000000004</v>
      </c>
      <c r="T19" s="38">
        <f>+L19-N19-O19-P19</f>
        <v>2847.1099999999997</v>
      </c>
      <c r="U19" s="35">
        <f t="shared" si="6"/>
        <v>2847.1099999999997</v>
      </c>
      <c r="V19" s="39">
        <f t="shared" si="2"/>
        <v>9394.09</v>
      </c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2"/>
      <c r="AJ19" s="42"/>
    </row>
    <row r="20" spans="2:36" ht="31.5" x14ac:dyDescent="0.25">
      <c r="B20" s="25" t="s">
        <v>29</v>
      </c>
      <c r="C20" s="26">
        <v>30071</v>
      </c>
      <c r="D20" s="27" t="s">
        <v>30</v>
      </c>
      <c r="E20" s="28" t="s">
        <v>31</v>
      </c>
      <c r="F20" s="165">
        <v>74700</v>
      </c>
      <c r="G20" s="46" t="s">
        <v>45</v>
      </c>
      <c r="H20" s="38">
        <v>615</v>
      </c>
      <c r="I20" s="57"/>
      <c r="J20" s="59">
        <f>1148.65+4173.21+100-3500</f>
        <v>1921.8600000000006</v>
      </c>
      <c r="K20" s="35">
        <f>-1821.86-182.02</f>
        <v>-2003.8799999999999</v>
      </c>
      <c r="L20" s="158">
        <f t="shared" si="7"/>
        <v>532.9800000000007</v>
      </c>
      <c r="M20" s="168"/>
      <c r="N20" s="35">
        <v>288.2</v>
      </c>
      <c r="O20" s="44">
        <v>108.28</v>
      </c>
      <c r="P20" s="44">
        <v>0</v>
      </c>
      <c r="Q20" s="35">
        <f t="shared" si="3"/>
        <v>396.48</v>
      </c>
      <c r="R20" s="37">
        <f t="shared" si="1"/>
        <v>0.74389282899921105</v>
      </c>
      <c r="S20" s="38">
        <f t="shared" si="4"/>
        <v>108.28</v>
      </c>
      <c r="T20" s="38">
        <f t="shared" si="5"/>
        <v>136.50000000000071</v>
      </c>
      <c r="U20" s="35">
        <f t="shared" si="6"/>
        <v>136.50000000000074</v>
      </c>
      <c r="V20" s="39">
        <f t="shared" si="2"/>
        <v>532.9800000000007</v>
      </c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</row>
    <row r="21" spans="2:36" ht="31.5" x14ac:dyDescent="0.25">
      <c r="B21" s="25" t="s">
        <v>29</v>
      </c>
      <c r="C21" s="26">
        <v>30071</v>
      </c>
      <c r="D21" s="27" t="s">
        <v>30</v>
      </c>
      <c r="E21" s="28" t="s">
        <v>31</v>
      </c>
      <c r="F21" s="165">
        <v>75100</v>
      </c>
      <c r="G21" s="46" t="s">
        <v>46</v>
      </c>
      <c r="H21" s="38">
        <f>20529.99+2862.89</f>
        <v>23392.880000000001</v>
      </c>
      <c r="I21" s="50">
        <v>13883.49</v>
      </c>
      <c r="J21" s="51">
        <f>(416.65-(J15)*0.05)</f>
        <v>241.64999999999998</v>
      </c>
      <c r="K21" s="51">
        <f>-(K15*0.05)</f>
        <v>-748.75</v>
      </c>
      <c r="L21" s="159">
        <f t="shared" si="7"/>
        <v>36769.270000000004</v>
      </c>
      <c r="M21" s="166"/>
      <c r="N21" s="35">
        <v>3468.25</v>
      </c>
      <c r="O21" s="44">
        <v>27231.93</v>
      </c>
      <c r="P21" s="44">
        <v>0</v>
      </c>
      <c r="Q21" s="35">
        <f>SUM(N21+O21+P21)</f>
        <v>30700.18</v>
      </c>
      <c r="R21" s="37">
        <f t="shared" si="1"/>
        <v>0.83494124305432216</v>
      </c>
      <c r="S21" s="38">
        <f t="shared" si="4"/>
        <v>27231.93</v>
      </c>
      <c r="T21" s="38">
        <f t="shared" si="5"/>
        <v>6069.0900000000038</v>
      </c>
      <c r="U21" s="35">
        <f>ROUND((U8+U9+U10+U11+U12+U13+U14+U16+U17+U18+U19+U20+U22)*0.05,2)</f>
        <v>6069.17</v>
      </c>
      <c r="V21" s="39">
        <f t="shared" si="2"/>
        <v>36769.35</v>
      </c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</row>
    <row r="22" spans="2:36" ht="123.75" customHeight="1" x14ac:dyDescent="0.25">
      <c r="B22" s="25" t="s">
        <v>29</v>
      </c>
      <c r="C22" s="26">
        <v>30071</v>
      </c>
      <c r="D22" s="27" t="s">
        <v>30</v>
      </c>
      <c r="E22" s="28" t="s">
        <v>31</v>
      </c>
      <c r="F22" s="165">
        <v>75700</v>
      </c>
      <c r="G22" s="46" t="s">
        <v>47</v>
      </c>
      <c r="H22" s="57">
        <f>17043.31+2470</f>
        <v>19513.310000000001</v>
      </c>
      <c r="I22" s="57">
        <v>0</v>
      </c>
      <c r="J22" s="58">
        <f>(-6500-4173.21-350+350)</f>
        <v>-10673.21</v>
      </c>
      <c r="K22" s="35">
        <f>-1921.36-350+150</f>
        <v>-2121.3599999999997</v>
      </c>
      <c r="L22" s="158">
        <f t="shared" si="7"/>
        <v>6718.7400000000025</v>
      </c>
      <c r="M22" s="169"/>
      <c r="N22" s="35">
        <v>0</v>
      </c>
      <c r="O22" s="44">
        <v>688.55</v>
      </c>
      <c r="P22" s="44">
        <v>0</v>
      </c>
      <c r="Q22" s="35">
        <f t="shared" si="3"/>
        <v>688.55</v>
      </c>
      <c r="R22" s="37">
        <f t="shared" si="1"/>
        <v>0.10248201299648442</v>
      </c>
      <c r="S22" s="38">
        <f t="shared" si="4"/>
        <v>688.55</v>
      </c>
      <c r="T22" s="38">
        <f>+L22-N22-O22-P22</f>
        <v>6030.1900000000023</v>
      </c>
      <c r="U22" s="35">
        <f>+L22-N22-O22-P22</f>
        <v>6030.1900000000023</v>
      </c>
      <c r="V22" s="39">
        <f t="shared" si="2"/>
        <v>6718.7400000000025</v>
      </c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2"/>
      <c r="AJ22" s="42"/>
    </row>
    <row r="23" spans="2:36" ht="32.25" thickBot="1" x14ac:dyDescent="0.3">
      <c r="B23" s="60" t="s">
        <v>48</v>
      </c>
      <c r="C23" s="61"/>
      <c r="D23" s="62" t="s">
        <v>49</v>
      </c>
      <c r="E23" s="62"/>
      <c r="F23" s="62"/>
      <c r="G23" s="63" t="s">
        <v>50</v>
      </c>
      <c r="H23" s="64">
        <f>SUM(H8:H22)</f>
        <v>500000</v>
      </c>
      <c r="I23" s="65">
        <f>SUM(I8:I22)</f>
        <v>291553.34999999998</v>
      </c>
      <c r="J23" s="65">
        <f>SUM(J8:J22)</f>
        <v>-175</v>
      </c>
      <c r="K23" s="65">
        <f>SUM(K8:K22)</f>
        <v>-748.74999999999818</v>
      </c>
      <c r="L23" s="65">
        <f>SUM(L8:L22)</f>
        <v>772154.6</v>
      </c>
      <c r="M23" s="43"/>
      <c r="N23" s="66">
        <f>SUM(N8:N22)</f>
        <v>72832.55</v>
      </c>
      <c r="O23" s="66">
        <f>SUM(O8:O22)</f>
        <v>571869.45000000019</v>
      </c>
      <c r="P23" s="66">
        <f>SUM(P8:P22)</f>
        <v>0</v>
      </c>
      <c r="Q23" s="66">
        <f>SUM(Q8:Q22)</f>
        <v>644702</v>
      </c>
      <c r="R23" s="67">
        <f t="shared" si="1"/>
        <v>0.83493901350843469</v>
      </c>
      <c r="S23" s="66">
        <f t="shared" ref="S23:V23" si="8">SUM(S8:S22)</f>
        <v>571869.45000000019</v>
      </c>
      <c r="T23" s="66">
        <f t="shared" si="8"/>
        <v>127452.52000000002</v>
      </c>
      <c r="U23" s="68">
        <f>SUM(U8:U22)</f>
        <v>127452.59999999999</v>
      </c>
      <c r="V23" s="66">
        <f t="shared" si="8"/>
        <v>772154.6</v>
      </c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2"/>
    </row>
    <row r="24" spans="2:36" ht="27.75" hidden="1" customHeight="1" thickTop="1" x14ac:dyDescent="0.25">
      <c r="B24" s="69" t="s">
        <v>51</v>
      </c>
      <c r="C24" s="70">
        <v>30071</v>
      </c>
      <c r="D24" s="70" t="s">
        <v>30</v>
      </c>
      <c r="E24" s="71" t="s">
        <v>31</v>
      </c>
      <c r="F24" s="72">
        <v>71300</v>
      </c>
      <c r="G24" s="73" t="s">
        <v>32</v>
      </c>
      <c r="H24" s="74">
        <v>0</v>
      </c>
      <c r="I24" s="56"/>
      <c r="J24" s="75"/>
      <c r="K24" s="76"/>
      <c r="L24" s="77"/>
      <c r="M24" s="47"/>
      <c r="N24" s="35"/>
      <c r="O24" s="35"/>
      <c r="P24" s="35"/>
      <c r="Q24" s="35"/>
      <c r="R24" s="37">
        <f t="shared" si="1"/>
        <v>0</v>
      </c>
      <c r="S24" s="38">
        <f>+(H24-N24)+I24</f>
        <v>0</v>
      </c>
      <c r="T24" s="38">
        <f t="shared" ref="T24:T29" si="9">+L24-N24-O24</f>
        <v>0</v>
      </c>
      <c r="U24" s="35"/>
      <c r="V24" s="39">
        <f t="shared" ref="V24:V29" si="10">Q24+T24</f>
        <v>0</v>
      </c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2"/>
      <c r="AJ24" s="42"/>
    </row>
    <row r="25" spans="2:36" ht="18" hidden="1" customHeight="1" x14ac:dyDescent="0.25">
      <c r="B25" s="69" t="s">
        <v>51</v>
      </c>
      <c r="C25" s="70">
        <v>30071</v>
      </c>
      <c r="D25" s="70" t="s">
        <v>30</v>
      </c>
      <c r="E25" s="71" t="s">
        <v>31</v>
      </c>
      <c r="F25" s="72">
        <v>71400</v>
      </c>
      <c r="G25" s="73" t="s">
        <v>33</v>
      </c>
      <c r="H25" s="78">
        <v>0</v>
      </c>
      <c r="I25" s="56"/>
      <c r="J25" s="75"/>
      <c r="K25" s="76"/>
      <c r="L25" s="77"/>
      <c r="M25" s="47"/>
      <c r="N25" s="35"/>
      <c r="O25" s="35"/>
      <c r="P25" s="35"/>
      <c r="Q25" s="35">
        <f t="shared" ref="Q25:Q29" si="11">SUM(N25:O25)</f>
        <v>0</v>
      </c>
      <c r="R25" s="37"/>
      <c r="S25" s="38">
        <f>+(H25-N25)+I25</f>
        <v>0</v>
      </c>
      <c r="T25" s="38">
        <f t="shared" si="9"/>
        <v>0</v>
      </c>
      <c r="U25" s="35"/>
      <c r="V25" s="39">
        <f t="shared" si="10"/>
        <v>0</v>
      </c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2"/>
      <c r="AJ25" s="42"/>
    </row>
    <row r="26" spans="2:36" ht="22.5" hidden="1" customHeight="1" x14ac:dyDescent="0.25">
      <c r="B26" s="69"/>
      <c r="C26" s="70"/>
      <c r="D26" s="70" t="s">
        <v>30</v>
      </c>
      <c r="E26" s="71" t="s">
        <v>31</v>
      </c>
      <c r="F26" s="72">
        <v>71500</v>
      </c>
      <c r="G26" s="73" t="s">
        <v>34</v>
      </c>
      <c r="H26" s="78"/>
      <c r="I26" s="56"/>
      <c r="J26" s="75"/>
      <c r="K26" s="76"/>
      <c r="L26" s="77"/>
      <c r="M26" s="47"/>
      <c r="N26" s="35"/>
      <c r="O26" s="35"/>
      <c r="P26" s="35"/>
      <c r="Q26" s="35"/>
      <c r="R26" s="37"/>
      <c r="S26" s="38"/>
      <c r="T26" s="38">
        <f t="shared" si="9"/>
        <v>0</v>
      </c>
      <c r="U26" s="35"/>
      <c r="V26" s="39">
        <f t="shared" si="10"/>
        <v>0</v>
      </c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2"/>
      <c r="AJ26" s="42"/>
    </row>
    <row r="27" spans="2:36" ht="18" hidden="1" customHeight="1" x14ac:dyDescent="0.25">
      <c r="B27" s="69" t="s">
        <v>51</v>
      </c>
      <c r="C27" s="70">
        <v>30071</v>
      </c>
      <c r="D27" s="70" t="s">
        <v>30</v>
      </c>
      <c r="E27" s="71" t="s">
        <v>31</v>
      </c>
      <c r="F27" s="72">
        <v>74500</v>
      </c>
      <c r="G27" s="73" t="s">
        <v>36</v>
      </c>
      <c r="H27" s="78">
        <v>0</v>
      </c>
      <c r="I27" s="56"/>
      <c r="J27" s="75"/>
      <c r="K27" s="76"/>
      <c r="L27" s="77"/>
      <c r="M27" s="47"/>
      <c r="N27" s="35"/>
      <c r="O27" s="35"/>
      <c r="P27" s="35"/>
      <c r="Q27" s="35">
        <f t="shared" si="11"/>
        <v>0</v>
      </c>
      <c r="R27" s="37"/>
      <c r="S27" s="38">
        <f>+(H27-N27)+I27</f>
        <v>0</v>
      </c>
      <c r="T27" s="38">
        <f t="shared" si="9"/>
        <v>0</v>
      </c>
      <c r="U27" s="35"/>
      <c r="V27" s="39">
        <f t="shared" si="10"/>
        <v>0</v>
      </c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2"/>
      <c r="AJ27" s="42"/>
    </row>
    <row r="28" spans="2:36" ht="16.5" hidden="1" customHeight="1" x14ac:dyDescent="0.25">
      <c r="B28" s="69" t="s">
        <v>51</v>
      </c>
      <c r="C28" s="70">
        <v>30071</v>
      </c>
      <c r="D28" s="70" t="s">
        <v>30</v>
      </c>
      <c r="E28" s="71" t="s">
        <v>31</v>
      </c>
      <c r="F28" s="72">
        <v>75100</v>
      </c>
      <c r="G28" s="73" t="s">
        <v>52</v>
      </c>
      <c r="H28" s="74">
        <f>+(H24+H25+H27+H29)*0.05</f>
        <v>0</v>
      </c>
      <c r="I28" s="56"/>
      <c r="J28" s="75"/>
      <c r="K28" s="76"/>
      <c r="L28" s="77"/>
      <c r="M28" s="79"/>
      <c r="N28" s="35"/>
      <c r="O28" s="35"/>
      <c r="P28" s="35"/>
      <c r="Q28" s="35">
        <f t="shared" si="11"/>
        <v>0</v>
      </c>
      <c r="R28" s="37"/>
      <c r="S28" s="38">
        <f>+(H28-N28)+I28</f>
        <v>0</v>
      </c>
      <c r="T28" s="38">
        <f t="shared" si="9"/>
        <v>0</v>
      </c>
      <c r="U28" s="35"/>
      <c r="V28" s="39">
        <f t="shared" si="10"/>
        <v>0</v>
      </c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2"/>
      <c r="AJ28" s="42"/>
    </row>
    <row r="29" spans="2:36" ht="20.25" hidden="1" customHeight="1" x14ac:dyDescent="0.25">
      <c r="B29" s="69" t="s">
        <v>51</v>
      </c>
      <c r="C29" s="70">
        <v>30071</v>
      </c>
      <c r="D29" s="70" t="s">
        <v>30</v>
      </c>
      <c r="E29" s="71" t="s">
        <v>31</v>
      </c>
      <c r="F29" s="72">
        <v>75700</v>
      </c>
      <c r="G29" s="73" t="s">
        <v>42</v>
      </c>
      <c r="H29" s="80">
        <v>0</v>
      </c>
      <c r="I29" s="56"/>
      <c r="J29" s="75"/>
      <c r="K29" s="76"/>
      <c r="L29" s="77"/>
      <c r="M29" s="47"/>
      <c r="N29" s="35"/>
      <c r="O29" s="35"/>
      <c r="P29" s="35"/>
      <c r="Q29" s="35">
        <f t="shared" si="11"/>
        <v>0</v>
      </c>
      <c r="R29" s="37">
        <f>IF(L29=0,0,Q29/L29)</f>
        <v>0</v>
      </c>
      <c r="S29" s="38">
        <f>+(H29-N29)+I29</f>
        <v>0</v>
      </c>
      <c r="T29" s="38">
        <f t="shared" si="9"/>
        <v>0</v>
      </c>
      <c r="U29" s="35"/>
      <c r="V29" s="39">
        <f t="shared" si="10"/>
        <v>0</v>
      </c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</row>
    <row r="30" spans="2:36" ht="17.25" hidden="1" thickTop="1" thickBot="1" x14ac:dyDescent="0.3">
      <c r="B30" s="81" t="s">
        <v>53</v>
      </c>
      <c r="C30" s="82"/>
      <c r="D30" s="83" t="s">
        <v>54</v>
      </c>
      <c r="E30" s="84"/>
      <c r="F30" s="85" t="s">
        <v>55</v>
      </c>
      <c r="G30" s="86" t="s">
        <v>56</v>
      </c>
      <c r="H30" s="87">
        <f>SUM(H24:H29)</f>
        <v>0</v>
      </c>
      <c r="I30" s="87">
        <f>SUM(I24:I29)</f>
        <v>0</v>
      </c>
      <c r="J30" s="87">
        <f>SUM(J24:J29)</f>
        <v>0</v>
      </c>
      <c r="K30" s="87"/>
      <c r="L30" s="87">
        <f>SUM(L24:L29)</f>
        <v>0</v>
      </c>
      <c r="M30" s="47"/>
      <c r="N30" s="88">
        <f>SUM(N24:N29)</f>
        <v>0</v>
      </c>
      <c r="O30" s="88">
        <f>SUM(O24:O29)</f>
        <v>0</v>
      </c>
      <c r="P30" s="88"/>
      <c r="Q30" s="88">
        <f>SUM(Q24:Q29)</f>
        <v>0</v>
      </c>
      <c r="R30" s="88">
        <f>IF(L30=0,0,Q30/L30)</f>
        <v>0</v>
      </c>
      <c r="S30" s="88">
        <f t="shared" ref="S30:T30" si="12">SUM(S24:S29)</f>
        <v>0</v>
      </c>
      <c r="T30" s="88">
        <f t="shared" si="12"/>
        <v>0</v>
      </c>
      <c r="U30" s="88"/>
      <c r="V30" s="88">
        <f>SUM(V24:V29)</f>
        <v>0</v>
      </c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</row>
    <row r="31" spans="2:36" s="5" customFormat="1" ht="17.25" thickTop="1" thickBot="1" x14ac:dyDescent="0.3">
      <c r="C31" s="7"/>
      <c r="H31" s="89"/>
      <c r="I31" s="89"/>
      <c r="J31" s="89"/>
      <c r="K31" s="89"/>
      <c r="L31" s="89"/>
      <c r="M31" s="90"/>
      <c r="N31" s="89"/>
      <c r="O31" s="89"/>
      <c r="P31" s="89"/>
      <c r="Q31" s="89"/>
      <c r="R31" s="91"/>
      <c r="S31" s="92"/>
      <c r="T31" s="92"/>
      <c r="U31" s="89"/>
      <c r="V31" s="93"/>
    </row>
    <row r="32" spans="2:36" s="5" customFormat="1" ht="17.25" thickTop="1" thickBot="1" x14ac:dyDescent="0.3">
      <c r="C32" s="7"/>
      <c r="D32" s="94" t="s">
        <v>57</v>
      </c>
      <c r="G32" s="95" t="s">
        <v>58</v>
      </c>
      <c r="H32" s="96">
        <f>+H23</f>
        <v>500000</v>
      </c>
      <c r="I32" s="96">
        <f t="shared" ref="I32:L32" si="13">+I23</f>
        <v>291553.34999999998</v>
      </c>
      <c r="J32" s="96">
        <f t="shared" si="13"/>
        <v>-175</v>
      </c>
      <c r="K32" s="96">
        <f>+K23</f>
        <v>-748.74999999999818</v>
      </c>
      <c r="L32" s="96">
        <f t="shared" si="13"/>
        <v>772154.6</v>
      </c>
      <c r="M32" s="90"/>
      <c r="N32" s="96">
        <f t="shared" ref="N32:R32" si="14">+N23</f>
        <v>72832.55</v>
      </c>
      <c r="O32" s="96">
        <f t="shared" si="14"/>
        <v>571869.45000000019</v>
      </c>
      <c r="P32" s="96">
        <f t="shared" si="14"/>
        <v>0</v>
      </c>
      <c r="Q32" s="96">
        <f t="shared" si="14"/>
        <v>644702</v>
      </c>
      <c r="R32" s="97">
        <f t="shared" si="14"/>
        <v>0.83493901350843469</v>
      </c>
      <c r="S32" s="96">
        <f>+S23</f>
        <v>571869.45000000019</v>
      </c>
      <c r="T32" s="96">
        <f>+T23</f>
        <v>127452.52000000002</v>
      </c>
      <c r="U32" s="98">
        <f>+U23</f>
        <v>127452.59999999999</v>
      </c>
      <c r="V32" s="96">
        <f>+V23</f>
        <v>772154.6</v>
      </c>
    </row>
    <row r="33" spans="2:22" s="5" customFormat="1" ht="16.5" thickTop="1" x14ac:dyDescent="0.25">
      <c r="C33" s="7"/>
      <c r="M33" s="90"/>
      <c r="S33" s="12"/>
      <c r="T33" s="12"/>
      <c r="V33" s="99"/>
    </row>
    <row r="34" spans="2:22" s="5" customFormat="1" x14ac:dyDescent="0.25">
      <c r="C34" s="7"/>
      <c r="G34" s="100"/>
      <c r="H34" s="101"/>
      <c r="I34" s="101">
        <f>+H32+I32</f>
        <v>791553.35</v>
      </c>
      <c r="L34" s="101"/>
      <c r="M34" s="90"/>
      <c r="O34" s="101"/>
      <c r="P34" s="101">
        <v>752.52</v>
      </c>
      <c r="Q34" s="101">
        <f>+Q32+T32</f>
        <v>772154.52</v>
      </c>
      <c r="S34" s="12"/>
      <c r="T34" s="12"/>
      <c r="U34" s="102">
        <f>+U32-P32</f>
        <v>127452.59999999999</v>
      </c>
      <c r="V34" s="101"/>
    </row>
    <row r="35" spans="2:22" s="5" customFormat="1" x14ac:dyDescent="0.25">
      <c r="B35" s="94"/>
      <c r="C35" s="7"/>
      <c r="K35" s="99"/>
      <c r="L35" s="170">
        <f>+L32/1.05</f>
        <v>735385.33333333326</v>
      </c>
      <c r="M35" s="171"/>
      <c r="N35" s="172"/>
      <c r="O35" s="173"/>
      <c r="P35" s="173"/>
      <c r="Q35" s="173"/>
      <c r="R35" s="173"/>
      <c r="S35" s="170"/>
      <c r="T35" s="170"/>
      <c r="U35" s="170"/>
      <c r="V35" s="101"/>
    </row>
    <row r="36" spans="2:22" x14ac:dyDescent="0.25">
      <c r="B36" s="104"/>
      <c r="J36" s="106"/>
      <c r="K36" s="107"/>
      <c r="L36" s="170">
        <f>+L35*0.05</f>
        <v>36769.266666666663</v>
      </c>
      <c r="M36" s="171"/>
      <c r="N36" s="172"/>
      <c r="O36" s="173"/>
      <c r="P36" s="173"/>
      <c r="Q36" s="173"/>
      <c r="R36" s="172"/>
      <c r="S36" s="170"/>
      <c r="T36" s="170"/>
      <c r="U36" s="173">
        <f>++U32+N32+O32</f>
        <v>772154.60000000021</v>
      </c>
      <c r="V36" s="40"/>
    </row>
    <row r="37" spans="2:22" x14ac:dyDescent="0.25">
      <c r="B37" s="105"/>
      <c r="C37" s="176"/>
      <c r="D37" s="176"/>
      <c r="E37" s="176"/>
      <c r="F37" s="176"/>
      <c r="G37" s="176"/>
      <c r="H37" s="40"/>
      <c r="J37" s="108"/>
      <c r="K37" s="109"/>
      <c r="L37" s="170"/>
      <c r="M37" s="171"/>
      <c r="N37" s="170"/>
      <c r="O37" s="170"/>
      <c r="P37" s="170"/>
      <c r="Q37" s="173"/>
      <c r="R37" s="172"/>
      <c r="S37" s="170"/>
      <c r="T37" s="170"/>
      <c r="U37" s="170">
        <f>+U36-L32</f>
        <v>0</v>
      </c>
      <c r="V37" s="40"/>
    </row>
    <row r="38" spans="2:22" x14ac:dyDescent="0.25">
      <c r="B38" s="105"/>
      <c r="C38" s="176"/>
      <c r="D38" s="176"/>
      <c r="E38" s="176"/>
      <c r="F38" s="176"/>
      <c r="G38" s="176"/>
      <c r="J38" s="108"/>
      <c r="K38" s="109"/>
      <c r="N38" s="40"/>
      <c r="O38" s="40"/>
      <c r="P38" s="40"/>
      <c r="Q38" s="40"/>
      <c r="R38" s="40"/>
      <c r="U38" s="40"/>
      <c r="V38" s="40"/>
    </row>
    <row r="39" spans="2:22" x14ac:dyDescent="0.25">
      <c r="B39" s="105"/>
      <c r="C39" s="176"/>
      <c r="D39" s="176"/>
      <c r="E39" s="176"/>
      <c r="F39" s="176"/>
      <c r="G39" s="176"/>
      <c r="J39" s="106"/>
      <c r="K39" s="107"/>
      <c r="L39" s="103"/>
      <c r="O39" s="40"/>
      <c r="Q39" s="40"/>
      <c r="U39" s="40"/>
      <c r="V39" s="40"/>
    </row>
    <row r="40" spans="2:22" x14ac:dyDescent="0.25">
      <c r="B40" s="105"/>
      <c r="C40" s="176"/>
      <c r="D40" s="176"/>
      <c r="E40" s="176"/>
      <c r="F40" s="176"/>
      <c r="G40" s="176"/>
      <c r="J40" s="40"/>
      <c r="K40" s="40"/>
      <c r="L40" s="110"/>
      <c r="O40" s="40"/>
      <c r="P40" s="40"/>
      <c r="R40" s="40"/>
      <c r="U40" s="40"/>
    </row>
    <row r="41" spans="2:22" x14ac:dyDescent="0.25">
      <c r="B41" s="105"/>
      <c r="C41" s="176"/>
      <c r="D41" s="176"/>
      <c r="E41" s="176"/>
      <c r="F41" s="176"/>
      <c r="G41" s="176"/>
      <c r="O41" s="40"/>
      <c r="P41" s="40"/>
    </row>
    <row r="42" spans="2:22" x14ac:dyDescent="0.25">
      <c r="B42" s="105"/>
      <c r="C42" s="176"/>
      <c r="D42" s="176"/>
      <c r="E42" s="176"/>
      <c r="F42" s="176"/>
      <c r="G42" s="176"/>
      <c r="K42" s="40"/>
      <c r="U42" s="40"/>
    </row>
    <row r="43" spans="2:22" x14ac:dyDescent="0.25">
      <c r="B43" s="104"/>
      <c r="C43" s="176"/>
      <c r="D43" s="176"/>
      <c r="E43" s="176"/>
      <c r="F43" s="176"/>
      <c r="G43" s="176"/>
      <c r="N43" s="40"/>
      <c r="O43" s="40"/>
      <c r="P43" s="40"/>
      <c r="U43" s="40"/>
      <c r="V43" s="40"/>
    </row>
    <row r="44" spans="2:22" x14ac:dyDescent="0.25">
      <c r="C44" s="176"/>
      <c r="D44" s="176"/>
      <c r="E44" s="176"/>
      <c r="F44" s="176"/>
      <c r="G44" s="176"/>
      <c r="K44" s="40"/>
      <c r="N44" s="40"/>
      <c r="O44" s="40"/>
      <c r="P44" s="40"/>
    </row>
    <row r="45" spans="2:22" x14ac:dyDescent="0.25">
      <c r="C45" s="176"/>
      <c r="D45" s="176"/>
      <c r="E45" s="176"/>
      <c r="F45" s="176"/>
      <c r="G45" s="176"/>
    </row>
    <row r="46" spans="2:22" x14ac:dyDescent="0.25">
      <c r="C46" s="176"/>
      <c r="D46" s="176"/>
      <c r="E46" s="176"/>
      <c r="F46" s="176"/>
      <c r="G46" s="176"/>
    </row>
    <row r="47" spans="2:22" x14ac:dyDescent="0.25">
      <c r="C47" s="176"/>
      <c r="D47" s="176"/>
      <c r="E47" s="176"/>
      <c r="F47" s="176"/>
      <c r="G47" s="176"/>
    </row>
    <row r="48" spans="2:22" x14ac:dyDescent="0.25">
      <c r="C48" s="176"/>
      <c r="D48" s="176"/>
      <c r="E48" s="176"/>
      <c r="F48" s="176"/>
      <c r="G48" s="176"/>
    </row>
    <row r="49" spans="3:7" x14ac:dyDescent="0.25">
      <c r="C49" s="176"/>
      <c r="D49" s="176"/>
      <c r="E49" s="176"/>
      <c r="F49" s="176"/>
      <c r="G49" s="176"/>
    </row>
    <row r="50" spans="3:7" x14ac:dyDescent="0.25">
      <c r="C50" s="176"/>
      <c r="D50" s="176"/>
      <c r="E50" s="176"/>
      <c r="F50" s="176"/>
      <c r="G50" s="176"/>
    </row>
    <row r="51" spans="3:7" x14ac:dyDescent="0.25">
      <c r="C51" s="176"/>
      <c r="D51" s="176"/>
      <c r="E51" s="176"/>
      <c r="F51" s="176"/>
      <c r="G51" s="176"/>
    </row>
    <row r="52" spans="3:7" x14ac:dyDescent="0.25">
      <c r="C52" s="176"/>
      <c r="D52" s="176"/>
      <c r="E52" s="176"/>
      <c r="F52" s="176"/>
      <c r="G52" s="176"/>
    </row>
    <row r="53" spans="3:7" x14ac:dyDescent="0.25">
      <c r="C53" s="176"/>
      <c r="D53" s="176"/>
      <c r="E53" s="176"/>
      <c r="F53" s="176"/>
      <c r="G53" s="176"/>
    </row>
  </sheetData>
  <protectedRanges>
    <protectedRange algorithmName="SHA-512" hashValue="uwWbYys/eg+MzKSxU0Jk/7sZwQodOd8u03Ik+zCEq0neHb2AFr5+ksJTU3r/TRlMtJofi7EhLizfLFsXYICVJA==" saltValue="87ymcmsmnLSRtbMya5hA8Q==" spinCount="100000" sqref="U33:U35 B33:T1048576 V34:XFD1048576 U37:U1048576 W1:XFD1048576" name="Rango1"/>
  </protectedRanges>
  <autoFilter ref="B7:AJ7" xr:uid="{12357771-3F65-465E-83A8-7B598B1FC340}"/>
  <mergeCells count="22">
    <mergeCell ref="C50:G50"/>
    <mergeCell ref="C51:G51"/>
    <mergeCell ref="C52:G52"/>
    <mergeCell ref="C53:G53"/>
    <mergeCell ref="C44:G44"/>
    <mergeCell ref="C45:G45"/>
    <mergeCell ref="C46:G46"/>
    <mergeCell ref="C47:G47"/>
    <mergeCell ref="C48:G48"/>
    <mergeCell ref="C49:G49"/>
    <mergeCell ref="C43:G43"/>
    <mergeCell ref="C1:L1"/>
    <mergeCell ref="C2:L2"/>
    <mergeCell ref="C3:L3"/>
    <mergeCell ref="C4:L4"/>
    <mergeCell ref="C5:L5"/>
    <mergeCell ref="C37:G37"/>
    <mergeCell ref="C38:G38"/>
    <mergeCell ref="C39:G39"/>
    <mergeCell ref="C40:G40"/>
    <mergeCell ref="C41:G41"/>
    <mergeCell ref="C42:G42"/>
  </mergeCells>
  <pageMargins left="0.70866141732283472" right="0.70866141732283472" top="0.74803149606299213" bottom="0.74803149606299213" header="0.31496062992125984" footer="0.31496062992125984"/>
  <pageSetup scale="46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04401-0C13-4C13-9CE2-E82996EE2A60}">
  <sheetPr>
    <pageSetUpPr fitToPage="1"/>
  </sheetPr>
  <dimension ref="A1:AOC42"/>
  <sheetViews>
    <sheetView showGridLines="0" zoomScale="120" zoomScaleNormal="120" workbookViewId="0">
      <selection activeCell="C47" sqref="C47"/>
    </sheetView>
  </sheetViews>
  <sheetFormatPr baseColWidth="10" defaultColWidth="9.140625" defaultRowHeight="15" x14ac:dyDescent="0.25"/>
  <cols>
    <col min="1" max="1" width="27" style="111" bestFit="1" customWidth="1"/>
    <col min="2" max="2" width="36" style="111" customWidth="1"/>
    <col min="3" max="3" width="47.140625" style="111" bestFit="1" customWidth="1"/>
    <col min="4" max="4" width="25" style="111" customWidth="1"/>
    <col min="5" max="5" width="16.42578125" style="111" hidden="1" customWidth="1"/>
    <col min="6" max="16384" width="9.140625" style="111"/>
  </cols>
  <sheetData>
    <row r="1" spans="1:6" ht="15.75" thickBot="1" x14ac:dyDescent="0.3"/>
    <row r="2" spans="1:6" ht="15.75" thickBot="1" x14ac:dyDescent="0.3">
      <c r="A2" s="187" t="s">
        <v>61</v>
      </c>
      <c r="B2" s="188"/>
      <c r="C2" s="188"/>
      <c r="D2" s="189"/>
    </row>
    <row r="3" spans="1:6" x14ac:dyDescent="0.25">
      <c r="A3" s="112"/>
      <c r="B3" s="112"/>
      <c r="C3" s="112"/>
      <c r="D3" s="112"/>
    </row>
    <row r="4" spans="1:6" x14ac:dyDescent="0.25">
      <c r="A4" s="113" t="s">
        <v>62</v>
      </c>
      <c r="B4" s="114" t="s">
        <v>63</v>
      </c>
      <c r="C4" s="115"/>
      <c r="D4" s="115"/>
    </row>
    <row r="5" spans="1:6" x14ac:dyDescent="0.25">
      <c r="A5" s="116" t="s">
        <v>64</v>
      </c>
      <c r="B5" s="117">
        <f>+D13+D15+D21+D23+D24+D25+D26+D37+D38+D40</f>
        <v>725991.24000000011</v>
      </c>
      <c r="C5" s="118"/>
      <c r="D5" s="118"/>
    </row>
    <row r="6" spans="1:6" x14ac:dyDescent="0.25">
      <c r="A6" s="116" t="s">
        <v>44</v>
      </c>
      <c r="B6" s="117">
        <f>+D34+D41</f>
        <v>9394.09</v>
      </c>
      <c r="C6" s="119"/>
      <c r="D6" s="119"/>
    </row>
    <row r="7" spans="1:6" x14ac:dyDescent="0.25">
      <c r="A7" s="116" t="s">
        <v>65</v>
      </c>
      <c r="B7" s="117">
        <f>+D35+D42</f>
        <v>36769.269999999997</v>
      </c>
      <c r="C7" s="119"/>
      <c r="D7" s="119"/>
      <c r="E7" s="115"/>
    </row>
    <row r="8" spans="1:6" x14ac:dyDescent="0.25">
      <c r="A8" s="120" t="s">
        <v>66</v>
      </c>
      <c r="B8" s="121">
        <f>+B5+B6+B7</f>
        <v>772154.60000000009</v>
      </c>
      <c r="C8" s="115"/>
      <c r="D8" s="115"/>
      <c r="E8" s="115"/>
    </row>
    <row r="9" spans="1:6" x14ac:dyDescent="0.25">
      <c r="C9" s="122"/>
      <c r="D9" s="122"/>
      <c r="E9" s="115"/>
    </row>
    <row r="10" spans="1:6" s="124" customFormat="1" x14ac:dyDescent="0.25">
      <c r="A10" s="123" t="s">
        <v>67</v>
      </c>
      <c r="B10" s="123" t="s">
        <v>68</v>
      </c>
      <c r="C10" s="123" t="s">
        <v>69</v>
      </c>
      <c r="D10" s="123" t="s">
        <v>59</v>
      </c>
      <c r="E10" s="123" t="s">
        <v>70</v>
      </c>
    </row>
    <row r="11" spans="1:6" ht="15" customHeight="1" x14ac:dyDescent="0.25">
      <c r="A11" s="190" t="s">
        <v>71</v>
      </c>
      <c r="B11" s="180"/>
      <c r="C11" s="125" t="s">
        <v>72</v>
      </c>
      <c r="D11" s="126">
        <f>+D12+D36</f>
        <v>772154.60000000009</v>
      </c>
      <c r="E11" s="126">
        <f>+E12+E36</f>
        <v>772154.6</v>
      </c>
      <c r="F11" s="156"/>
    </row>
    <row r="12" spans="1:6" ht="15.75" thickBot="1" x14ac:dyDescent="0.3">
      <c r="A12" s="191"/>
      <c r="B12" s="181"/>
      <c r="C12" s="127" t="s">
        <v>73</v>
      </c>
      <c r="D12" s="128">
        <f>SUM(D13+D15+D21+D23+D24+D25+D26+D34+D35)</f>
        <v>731144.01000000013</v>
      </c>
      <c r="E12" s="129">
        <f>SUM(E13:E35)</f>
        <v>731144.01</v>
      </c>
    </row>
    <row r="13" spans="1:6" x14ac:dyDescent="0.25">
      <c r="A13" s="191"/>
      <c r="B13" s="193" t="s">
        <v>74</v>
      </c>
      <c r="C13" s="130" t="s">
        <v>75</v>
      </c>
      <c r="D13" s="195">
        <v>493092.72</v>
      </c>
      <c r="E13" s="195">
        <v>493092.72</v>
      </c>
    </row>
    <row r="14" spans="1:6" ht="27.75" customHeight="1" thickBot="1" x14ac:dyDescent="0.3">
      <c r="A14" s="191"/>
      <c r="B14" s="194"/>
      <c r="C14" s="131" t="s">
        <v>105</v>
      </c>
      <c r="D14" s="196"/>
      <c r="E14" s="203"/>
    </row>
    <row r="15" spans="1:6" x14ac:dyDescent="0.25">
      <c r="A15" s="191"/>
      <c r="B15" s="193" t="s">
        <v>60</v>
      </c>
      <c r="C15" s="130" t="s">
        <v>77</v>
      </c>
      <c r="D15" s="195">
        <f>+E15+E16+E19</f>
        <v>21112.15</v>
      </c>
      <c r="E15" s="132">
        <v>8043.4100000000017</v>
      </c>
    </row>
    <row r="16" spans="1:6" x14ac:dyDescent="0.25">
      <c r="A16" s="191"/>
      <c r="B16" s="194"/>
      <c r="C16" s="131" t="s">
        <v>78</v>
      </c>
      <c r="D16" s="196"/>
      <c r="E16" s="133">
        <v>6500</v>
      </c>
    </row>
    <row r="17" spans="1:1069" ht="17.25" customHeight="1" x14ac:dyDescent="0.25">
      <c r="A17" s="191"/>
      <c r="B17" s="194"/>
      <c r="C17" s="131" t="s">
        <v>79</v>
      </c>
      <c r="D17" s="196"/>
      <c r="E17" s="133">
        <v>0</v>
      </c>
    </row>
    <row r="18" spans="1:1069" x14ac:dyDescent="0.25">
      <c r="A18" s="191"/>
      <c r="B18" s="194"/>
      <c r="C18" s="131" t="s">
        <v>80</v>
      </c>
      <c r="D18" s="196"/>
      <c r="E18" s="133" t="s">
        <v>102</v>
      </c>
    </row>
    <row r="19" spans="1:1069" x14ac:dyDescent="0.25">
      <c r="A19" s="191"/>
      <c r="B19" s="194"/>
      <c r="C19" s="134" t="s">
        <v>81</v>
      </c>
      <c r="D19" s="196"/>
      <c r="E19" s="133">
        <v>6568.74</v>
      </c>
    </row>
    <row r="20" spans="1:1069" ht="15.75" thickBot="1" x14ac:dyDescent="0.3">
      <c r="A20" s="191"/>
      <c r="B20" s="202"/>
      <c r="C20" s="135" t="s">
        <v>82</v>
      </c>
      <c r="D20" s="203"/>
      <c r="E20" s="136">
        <v>0</v>
      </c>
    </row>
    <row r="21" spans="1:1069" x14ac:dyDescent="0.25">
      <c r="A21" s="191"/>
      <c r="B21" s="204" t="s">
        <v>83</v>
      </c>
      <c r="C21" s="137" t="s">
        <v>82</v>
      </c>
      <c r="D21" s="206">
        <f>+E21+E22</f>
        <v>87372.67</v>
      </c>
      <c r="E21" s="132">
        <v>74872.67</v>
      </c>
    </row>
    <row r="22" spans="1:1069" ht="15.75" thickBot="1" x14ac:dyDescent="0.3">
      <c r="A22" s="191"/>
      <c r="B22" s="205"/>
      <c r="C22" s="135" t="s">
        <v>76</v>
      </c>
      <c r="D22" s="207"/>
      <c r="E22" s="136">
        <v>12500</v>
      </c>
    </row>
    <row r="23" spans="1:1069" ht="15.75" thickBot="1" x14ac:dyDescent="0.3">
      <c r="A23" s="191"/>
      <c r="B23" s="138" t="s">
        <v>84</v>
      </c>
      <c r="C23" s="139" t="s">
        <v>82</v>
      </c>
      <c r="D23" s="140">
        <f>+E23</f>
        <v>58645.8</v>
      </c>
      <c r="E23" s="141">
        <v>58645.8</v>
      </c>
    </row>
    <row r="24" spans="1:1069" ht="15.75" thickBot="1" x14ac:dyDescent="0.3">
      <c r="A24" s="191"/>
      <c r="B24" s="138" t="s">
        <v>85</v>
      </c>
      <c r="C24" s="139" t="s">
        <v>82</v>
      </c>
      <c r="D24" s="155">
        <f>+E24</f>
        <v>25276.3</v>
      </c>
      <c r="E24" s="141">
        <v>25276.3</v>
      </c>
    </row>
    <row r="25" spans="1:1069" ht="15.75" thickBot="1" x14ac:dyDescent="0.3">
      <c r="A25" s="191"/>
      <c r="B25" s="138" t="s">
        <v>86</v>
      </c>
      <c r="C25" s="139" t="s">
        <v>87</v>
      </c>
      <c r="D25" s="140">
        <f>+E25</f>
        <v>1701.35</v>
      </c>
      <c r="E25" s="141">
        <v>1701.35</v>
      </c>
    </row>
    <row r="26" spans="1:1069" s="144" customFormat="1" x14ac:dyDescent="0.25">
      <c r="A26" s="191"/>
      <c r="B26" s="197" t="s">
        <v>88</v>
      </c>
      <c r="C26" s="142" t="s">
        <v>89</v>
      </c>
      <c r="D26" s="199">
        <f>+E28+E29+E30+E31</f>
        <v>855.25</v>
      </c>
      <c r="E26" s="143">
        <v>0</v>
      </c>
      <c r="F26" s="111"/>
      <c r="G26" s="111"/>
      <c r="H26" s="111"/>
      <c r="I26" s="111"/>
      <c r="J26" s="111"/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  <c r="BT26" s="111"/>
      <c r="BU26" s="111"/>
      <c r="BV26" s="111"/>
      <c r="BW26" s="111"/>
      <c r="BX26" s="111"/>
      <c r="BY26" s="111"/>
      <c r="BZ26" s="111"/>
      <c r="CA26" s="111"/>
      <c r="CB26" s="111"/>
      <c r="CC26" s="111"/>
      <c r="CD26" s="111"/>
      <c r="CE26" s="111"/>
      <c r="CF26" s="111"/>
      <c r="CG26" s="111"/>
      <c r="CH26" s="111"/>
      <c r="CI26" s="111"/>
      <c r="CJ26" s="111"/>
      <c r="CK26" s="111"/>
      <c r="CL26" s="111"/>
      <c r="CM26" s="111"/>
      <c r="CN26" s="111"/>
      <c r="CO26" s="111"/>
      <c r="CP26" s="111"/>
      <c r="CQ26" s="111"/>
      <c r="CR26" s="111"/>
      <c r="CS26" s="111"/>
      <c r="CT26" s="111"/>
      <c r="CU26" s="111"/>
      <c r="CV26" s="111"/>
      <c r="CW26" s="111"/>
      <c r="CX26" s="111"/>
      <c r="CY26" s="111"/>
      <c r="CZ26" s="111"/>
      <c r="DA26" s="111"/>
      <c r="DB26" s="111"/>
      <c r="DC26" s="111"/>
      <c r="DD26" s="111"/>
      <c r="DE26" s="111"/>
      <c r="DF26" s="111"/>
      <c r="DG26" s="111"/>
      <c r="DH26" s="111"/>
      <c r="DI26" s="111"/>
      <c r="DJ26" s="111"/>
      <c r="DK26" s="111"/>
      <c r="DL26" s="111"/>
      <c r="DM26" s="111"/>
      <c r="DN26" s="111"/>
      <c r="DO26" s="111"/>
      <c r="DP26" s="111"/>
      <c r="DQ26" s="111"/>
      <c r="DR26" s="111"/>
      <c r="DS26" s="111"/>
      <c r="DT26" s="111"/>
      <c r="DU26" s="111"/>
      <c r="DV26" s="111"/>
      <c r="DW26" s="111"/>
      <c r="DX26" s="111"/>
      <c r="DY26" s="111"/>
      <c r="DZ26" s="111"/>
      <c r="EA26" s="111"/>
      <c r="EB26" s="111"/>
      <c r="EC26" s="111"/>
      <c r="ED26" s="111"/>
      <c r="EE26" s="111"/>
      <c r="EF26" s="111"/>
      <c r="EG26" s="111"/>
      <c r="EH26" s="111"/>
      <c r="EI26" s="111"/>
      <c r="EJ26" s="111"/>
      <c r="EK26" s="111"/>
      <c r="EL26" s="111"/>
      <c r="EM26" s="111"/>
      <c r="EN26" s="111"/>
      <c r="EO26" s="111"/>
      <c r="EP26" s="111"/>
      <c r="EQ26" s="111"/>
      <c r="ER26" s="111"/>
      <c r="ES26" s="111"/>
      <c r="ET26" s="111"/>
      <c r="EU26" s="111"/>
      <c r="EV26" s="111"/>
      <c r="EW26" s="111"/>
      <c r="EX26" s="111"/>
      <c r="EY26" s="111"/>
      <c r="EZ26" s="111"/>
      <c r="FA26" s="111"/>
      <c r="FB26" s="111"/>
      <c r="FC26" s="111"/>
      <c r="FD26" s="111"/>
      <c r="FE26" s="111"/>
      <c r="FF26" s="111"/>
      <c r="FG26" s="111"/>
      <c r="FH26" s="111"/>
      <c r="FI26" s="111"/>
      <c r="FJ26" s="111"/>
      <c r="FK26" s="111"/>
      <c r="FL26" s="111"/>
      <c r="FM26" s="111"/>
      <c r="FN26" s="111"/>
      <c r="FO26" s="111"/>
      <c r="FP26" s="111"/>
      <c r="FQ26" s="111"/>
      <c r="FR26" s="111"/>
      <c r="FS26" s="111"/>
      <c r="FT26" s="111"/>
      <c r="FU26" s="111"/>
      <c r="FV26" s="111"/>
      <c r="FW26" s="111"/>
      <c r="FX26" s="111"/>
      <c r="FY26" s="111"/>
      <c r="FZ26" s="111"/>
      <c r="GA26" s="111"/>
      <c r="GB26" s="111"/>
      <c r="GC26" s="111"/>
      <c r="GD26" s="111"/>
      <c r="GE26" s="111"/>
      <c r="GF26" s="111"/>
      <c r="GG26" s="111"/>
      <c r="GH26" s="111"/>
      <c r="GI26" s="111"/>
      <c r="GJ26" s="111"/>
      <c r="GK26" s="111"/>
      <c r="GL26" s="111"/>
      <c r="GM26" s="111"/>
      <c r="GN26" s="111"/>
      <c r="GO26" s="111"/>
      <c r="GP26" s="111"/>
      <c r="GQ26" s="111"/>
      <c r="GR26" s="111"/>
      <c r="GS26" s="111"/>
      <c r="GT26" s="111"/>
      <c r="GU26" s="111"/>
      <c r="GV26" s="111"/>
      <c r="GW26" s="111"/>
      <c r="GX26" s="111"/>
      <c r="GY26" s="111"/>
      <c r="GZ26" s="111"/>
      <c r="HA26" s="111"/>
      <c r="HB26" s="111"/>
      <c r="HC26" s="111"/>
      <c r="HD26" s="111"/>
      <c r="HE26" s="111"/>
      <c r="HF26" s="111"/>
      <c r="HG26" s="111"/>
      <c r="HH26" s="111"/>
      <c r="HI26" s="111"/>
      <c r="HJ26" s="111"/>
      <c r="HK26" s="111"/>
      <c r="HL26" s="111"/>
      <c r="HM26" s="111"/>
      <c r="HN26" s="111"/>
      <c r="HO26" s="111"/>
      <c r="HP26" s="111"/>
      <c r="HQ26" s="111"/>
      <c r="HR26" s="111"/>
      <c r="HS26" s="111"/>
      <c r="HT26" s="111"/>
      <c r="HU26" s="111"/>
      <c r="HV26" s="111"/>
      <c r="HW26" s="111"/>
      <c r="HX26" s="111"/>
      <c r="HY26" s="111"/>
      <c r="HZ26" s="111"/>
      <c r="IA26" s="111"/>
      <c r="IB26" s="111"/>
      <c r="IC26" s="111"/>
      <c r="ID26" s="111"/>
      <c r="IE26" s="111"/>
      <c r="IF26" s="111"/>
      <c r="IG26" s="111"/>
      <c r="IH26" s="111"/>
      <c r="II26" s="111"/>
      <c r="IJ26" s="111"/>
      <c r="IK26" s="111"/>
      <c r="IL26" s="111"/>
      <c r="IM26" s="111"/>
      <c r="IN26" s="111"/>
      <c r="IO26" s="111"/>
      <c r="IP26" s="111"/>
      <c r="IQ26" s="111"/>
      <c r="IR26" s="111"/>
      <c r="IS26" s="111"/>
      <c r="IT26" s="111"/>
      <c r="IU26" s="111"/>
      <c r="IV26" s="111"/>
      <c r="IW26" s="111"/>
      <c r="IX26" s="111"/>
      <c r="IY26" s="111"/>
      <c r="IZ26" s="111"/>
      <c r="JA26" s="111"/>
      <c r="JB26" s="111"/>
      <c r="JC26" s="111"/>
      <c r="JD26" s="111"/>
      <c r="JE26" s="111"/>
      <c r="JF26" s="111"/>
      <c r="JG26" s="111"/>
      <c r="JH26" s="111"/>
      <c r="JI26" s="111"/>
      <c r="JJ26" s="111"/>
      <c r="JK26" s="111"/>
      <c r="JL26" s="111"/>
      <c r="JM26" s="111"/>
      <c r="JN26" s="111"/>
      <c r="JO26" s="111"/>
      <c r="JP26" s="111"/>
      <c r="JQ26" s="111"/>
      <c r="JR26" s="111"/>
      <c r="JS26" s="111"/>
      <c r="JT26" s="111"/>
      <c r="JU26" s="111"/>
      <c r="JV26" s="111"/>
      <c r="JW26" s="111"/>
      <c r="JX26" s="111"/>
      <c r="JY26" s="111"/>
      <c r="JZ26" s="111"/>
      <c r="KA26" s="111"/>
      <c r="KB26" s="111"/>
      <c r="KC26" s="111"/>
      <c r="KD26" s="111"/>
      <c r="KE26" s="111"/>
      <c r="KF26" s="111"/>
      <c r="KG26" s="111"/>
      <c r="KH26" s="111"/>
      <c r="KI26" s="111"/>
      <c r="KJ26" s="111"/>
      <c r="KK26" s="111"/>
      <c r="KL26" s="111"/>
      <c r="KM26" s="111"/>
      <c r="KN26" s="111"/>
      <c r="KO26" s="111"/>
      <c r="KP26" s="111"/>
      <c r="KQ26" s="111"/>
      <c r="KR26" s="111"/>
      <c r="KS26" s="111"/>
      <c r="KT26" s="111"/>
      <c r="KU26" s="111"/>
      <c r="KV26" s="111"/>
      <c r="KW26" s="111"/>
      <c r="KX26" s="111"/>
      <c r="KY26" s="111"/>
      <c r="KZ26" s="111"/>
      <c r="LA26" s="111"/>
      <c r="LB26" s="111"/>
      <c r="LC26" s="111"/>
      <c r="LD26" s="111"/>
      <c r="LE26" s="111"/>
      <c r="LF26" s="111"/>
      <c r="LG26" s="111"/>
      <c r="LH26" s="111"/>
      <c r="LI26" s="111"/>
      <c r="LJ26" s="111"/>
      <c r="LK26" s="111"/>
      <c r="LL26" s="111"/>
      <c r="LM26" s="111"/>
      <c r="LN26" s="111"/>
      <c r="LO26" s="111"/>
      <c r="LP26" s="111"/>
      <c r="LQ26" s="111"/>
      <c r="LR26" s="111"/>
      <c r="LS26" s="111"/>
      <c r="LT26" s="111"/>
      <c r="LU26" s="111"/>
      <c r="LV26" s="111"/>
      <c r="LW26" s="111"/>
      <c r="LX26" s="111"/>
      <c r="LY26" s="111"/>
      <c r="LZ26" s="111"/>
      <c r="MA26" s="111"/>
      <c r="MB26" s="111"/>
      <c r="MC26" s="111"/>
      <c r="MD26" s="111"/>
      <c r="ME26" s="111"/>
      <c r="MF26" s="111"/>
      <c r="MG26" s="111"/>
      <c r="MH26" s="111"/>
      <c r="MI26" s="111"/>
      <c r="MJ26" s="111"/>
      <c r="MK26" s="111"/>
      <c r="ML26" s="111"/>
      <c r="MM26" s="111"/>
      <c r="MN26" s="111"/>
      <c r="MO26" s="111"/>
      <c r="MP26" s="111"/>
      <c r="MQ26" s="111"/>
      <c r="MR26" s="111"/>
      <c r="MS26" s="111"/>
      <c r="MT26" s="111"/>
      <c r="MU26" s="111"/>
      <c r="MV26" s="111"/>
      <c r="MW26" s="111"/>
      <c r="MX26" s="111"/>
      <c r="MY26" s="111"/>
      <c r="MZ26" s="111"/>
      <c r="NA26" s="111"/>
      <c r="NB26" s="111"/>
      <c r="NC26" s="111"/>
      <c r="ND26" s="111"/>
      <c r="NE26" s="111"/>
      <c r="NF26" s="111"/>
      <c r="NG26" s="111"/>
      <c r="NH26" s="111"/>
      <c r="NI26" s="111"/>
      <c r="NJ26" s="111"/>
      <c r="NK26" s="111"/>
      <c r="NL26" s="111"/>
      <c r="NM26" s="111"/>
      <c r="NN26" s="111"/>
      <c r="NO26" s="111"/>
      <c r="NP26" s="111"/>
      <c r="NQ26" s="111"/>
      <c r="NR26" s="111"/>
      <c r="NS26" s="111"/>
      <c r="NT26" s="111"/>
      <c r="NU26" s="111"/>
      <c r="NV26" s="111"/>
      <c r="NW26" s="111"/>
      <c r="NX26" s="111"/>
      <c r="NY26" s="111"/>
      <c r="NZ26" s="111"/>
      <c r="OA26" s="111"/>
      <c r="OB26" s="111"/>
      <c r="OC26" s="111"/>
      <c r="OD26" s="111"/>
      <c r="OE26" s="111"/>
      <c r="OF26" s="111"/>
      <c r="OG26" s="111"/>
      <c r="OH26" s="111"/>
      <c r="OI26" s="111"/>
      <c r="OJ26" s="111"/>
      <c r="OK26" s="111"/>
      <c r="OL26" s="111"/>
      <c r="OM26" s="111"/>
      <c r="ON26" s="111"/>
      <c r="OO26" s="111"/>
      <c r="OP26" s="111"/>
      <c r="OQ26" s="111"/>
      <c r="OR26" s="111"/>
      <c r="OS26" s="111"/>
      <c r="OT26" s="111"/>
      <c r="OU26" s="111"/>
      <c r="OV26" s="111"/>
      <c r="OW26" s="111"/>
      <c r="OX26" s="111"/>
      <c r="OY26" s="111"/>
      <c r="OZ26" s="111"/>
      <c r="PA26" s="111"/>
      <c r="PB26" s="111"/>
      <c r="PC26" s="111"/>
      <c r="PD26" s="111"/>
      <c r="PE26" s="111"/>
      <c r="PF26" s="111"/>
      <c r="PG26" s="111"/>
      <c r="PH26" s="111"/>
      <c r="PI26" s="111"/>
      <c r="PJ26" s="111"/>
      <c r="PK26" s="111"/>
      <c r="PL26" s="111"/>
      <c r="PM26" s="111"/>
      <c r="PN26" s="111"/>
      <c r="PO26" s="111"/>
      <c r="PP26" s="111"/>
      <c r="PQ26" s="111"/>
      <c r="PR26" s="111"/>
      <c r="PS26" s="111"/>
      <c r="PT26" s="111"/>
      <c r="PU26" s="111"/>
      <c r="PV26" s="111"/>
      <c r="PW26" s="111"/>
      <c r="PX26" s="111"/>
      <c r="PY26" s="111"/>
      <c r="PZ26" s="111"/>
      <c r="QA26" s="111"/>
      <c r="QB26" s="111"/>
      <c r="QC26" s="111"/>
      <c r="QD26" s="111"/>
      <c r="QE26" s="111"/>
      <c r="QF26" s="111"/>
      <c r="QG26" s="111"/>
      <c r="QH26" s="111"/>
      <c r="QI26" s="111"/>
      <c r="QJ26" s="111"/>
      <c r="QK26" s="111"/>
      <c r="QL26" s="111"/>
      <c r="QM26" s="111"/>
      <c r="QN26" s="111"/>
      <c r="QO26" s="111"/>
      <c r="QP26" s="111"/>
      <c r="QQ26" s="111"/>
      <c r="QR26" s="111"/>
      <c r="QS26" s="111"/>
      <c r="QT26" s="111"/>
      <c r="QU26" s="111"/>
      <c r="QV26" s="111"/>
      <c r="QW26" s="111"/>
      <c r="QX26" s="111"/>
      <c r="QY26" s="111"/>
      <c r="QZ26" s="111"/>
      <c r="RA26" s="111"/>
      <c r="RB26" s="111"/>
      <c r="RC26" s="111"/>
      <c r="RD26" s="111"/>
      <c r="RE26" s="111"/>
      <c r="RF26" s="111"/>
      <c r="RG26" s="111"/>
      <c r="RH26" s="111"/>
      <c r="RI26" s="111"/>
      <c r="RJ26" s="111"/>
      <c r="RK26" s="111"/>
      <c r="RL26" s="111"/>
      <c r="RM26" s="111"/>
      <c r="RN26" s="111"/>
      <c r="RO26" s="111"/>
      <c r="RP26" s="111"/>
      <c r="RQ26" s="111"/>
      <c r="RR26" s="111"/>
      <c r="RS26" s="111"/>
      <c r="RT26" s="111"/>
      <c r="RU26" s="111"/>
      <c r="RV26" s="111"/>
      <c r="RW26" s="111"/>
      <c r="RX26" s="111"/>
      <c r="RY26" s="111"/>
      <c r="RZ26" s="111"/>
      <c r="SA26" s="111"/>
      <c r="SB26" s="111"/>
      <c r="SC26" s="111"/>
      <c r="SD26" s="111"/>
      <c r="SE26" s="111"/>
      <c r="SF26" s="111"/>
      <c r="SG26" s="111"/>
      <c r="SH26" s="111"/>
      <c r="SI26" s="111"/>
      <c r="SJ26" s="111"/>
      <c r="SK26" s="111"/>
      <c r="SL26" s="111"/>
      <c r="SM26" s="111"/>
      <c r="SN26" s="111"/>
      <c r="SO26" s="111"/>
      <c r="SP26" s="111"/>
      <c r="SQ26" s="111"/>
      <c r="SR26" s="111"/>
      <c r="SS26" s="111"/>
      <c r="ST26" s="111"/>
      <c r="SU26" s="111"/>
      <c r="SV26" s="111"/>
      <c r="SW26" s="111"/>
      <c r="SX26" s="111"/>
      <c r="SY26" s="111"/>
      <c r="SZ26" s="111"/>
      <c r="TA26" s="111"/>
      <c r="TB26" s="111"/>
      <c r="TC26" s="111"/>
      <c r="TD26" s="111"/>
      <c r="TE26" s="111"/>
      <c r="TF26" s="111"/>
      <c r="TG26" s="111"/>
      <c r="TH26" s="111"/>
      <c r="TI26" s="111"/>
      <c r="TJ26" s="111"/>
      <c r="TK26" s="111"/>
      <c r="TL26" s="111"/>
      <c r="TM26" s="111"/>
      <c r="TN26" s="111"/>
      <c r="TO26" s="111"/>
      <c r="TP26" s="111"/>
      <c r="TQ26" s="111"/>
      <c r="TR26" s="111"/>
      <c r="TS26" s="111"/>
      <c r="TT26" s="111"/>
      <c r="TU26" s="111"/>
      <c r="TV26" s="111"/>
      <c r="TW26" s="111"/>
      <c r="TX26" s="111"/>
      <c r="TY26" s="111"/>
      <c r="TZ26" s="111"/>
      <c r="UA26" s="111"/>
      <c r="UB26" s="111"/>
      <c r="UC26" s="111"/>
      <c r="UD26" s="111"/>
      <c r="UE26" s="111"/>
      <c r="UF26" s="111"/>
      <c r="UG26" s="111"/>
      <c r="UH26" s="111"/>
      <c r="UI26" s="111"/>
      <c r="UJ26" s="111"/>
      <c r="UK26" s="111"/>
      <c r="UL26" s="111"/>
      <c r="UM26" s="111"/>
      <c r="UN26" s="111"/>
      <c r="UO26" s="111"/>
      <c r="UP26" s="111"/>
      <c r="UQ26" s="111"/>
      <c r="UR26" s="111"/>
      <c r="US26" s="111"/>
      <c r="UT26" s="111"/>
      <c r="UU26" s="111"/>
      <c r="UV26" s="111"/>
      <c r="UW26" s="111"/>
      <c r="UX26" s="111"/>
      <c r="UY26" s="111"/>
      <c r="UZ26" s="111"/>
      <c r="VA26" s="111"/>
      <c r="VB26" s="111"/>
      <c r="VC26" s="111"/>
      <c r="VD26" s="111"/>
      <c r="VE26" s="111"/>
      <c r="VF26" s="111"/>
      <c r="VG26" s="111"/>
      <c r="VH26" s="111"/>
      <c r="VI26" s="111"/>
      <c r="VJ26" s="111"/>
      <c r="VK26" s="111"/>
      <c r="VL26" s="111"/>
      <c r="VM26" s="111"/>
      <c r="VN26" s="111"/>
      <c r="VO26" s="111"/>
      <c r="VP26" s="111"/>
      <c r="VQ26" s="111"/>
      <c r="VR26" s="111"/>
      <c r="VS26" s="111"/>
      <c r="VT26" s="111"/>
      <c r="VU26" s="111"/>
      <c r="VV26" s="111"/>
      <c r="VW26" s="111"/>
      <c r="VX26" s="111"/>
      <c r="VY26" s="111"/>
      <c r="VZ26" s="111"/>
      <c r="WA26" s="111"/>
      <c r="WB26" s="111"/>
      <c r="WC26" s="111"/>
      <c r="WD26" s="111"/>
      <c r="WE26" s="111"/>
      <c r="WF26" s="111"/>
      <c r="WG26" s="111"/>
      <c r="WH26" s="111"/>
      <c r="WI26" s="111"/>
      <c r="WJ26" s="111"/>
      <c r="WK26" s="111"/>
      <c r="WL26" s="111"/>
      <c r="WM26" s="111"/>
      <c r="WN26" s="111"/>
      <c r="WO26" s="111"/>
      <c r="WP26" s="111"/>
      <c r="WQ26" s="111"/>
      <c r="WR26" s="111"/>
      <c r="WS26" s="111"/>
      <c r="WT26" s="111"/>
      <c r="WU26" s="111"/>
      <c r="WV26" s="111"/>
      <c r="WW26" s="111"/>
      <c r="WX26" s="111"/>
      <c r="WY26" s="111"/>
      <c r="WZ26" s="111"/>
      <c r="XA26" s="111"/>
      <c r="XB26" s="111"/>
      <c r="XC26" s="111"/>
      <c r="XD26" s="111"/>
      <c r="XE26" s="111"/>
      <c r="XF26" s="111"/>
      <c r="XG26" s="111"/>
      <c r="XH26" s="111"/>
      <c r="XI26" s="111"/>
      <c r="XJ26" s="111"/>
      <c r="XK26" s="111"/>
      <c r="XL26" s="111"/>
      <c r="XM26" s="111"/>
      <c r="XN26" s="111"/>
      <c r="XO26" s="111"/>
      <c r="XP26" s="111"/>
      <c r="XQ26" s="111"/>
      <c r="XR26" s="111"/>
      <c r="XS26" s="111"/>
      <c r="XT26" s="111"/>
      <c r="XU26" s="111"/>
      <c r="XV26" s="111"/>
      <c r="XW26" s="111"/>
      <c r="XX26" s="111"/>
      <c r="XY26" s="111"/>
      <c r="XZ26" s="111"/>
      <c r="YA26" s="111"/>
      <c r="YB26" s="111"/>
      <c r="YC26" s="111"/>
      <c r="YD26" s="111"/>
      <c r="YE26" s="111"/>
      <c r="YF26" s="111"/>
      <c r="YG26" s="111"/>
      <c r="YH26" s="111"/>
      <c r="YI26" s="111"/>
      <c r="YJ26" s="111"/>
      <c r="YK26" s="111"/>
      <c r="YL26" s="111"/>
      <c r="YM26" s="111"/>
      <c r="YN26" s="111"/>
      <c r="YO26" s="111"/>
      <c r="YP26" s="111"/>
      <c r="YQ26" s="111"/>
      <c r="YR26" s="111"/>
      <c r="YS26" s="111"/>
      <c r="YT26" s="111"/>
      <c r="YU26" s="111"/>
      <c r="YV26" s="111"/>
      <c r="YW26" s="111"/>
      <c r="YX26" s="111"/>
      <c r="YY26" s="111"/>
      <c r="YZ26" s="111"/>
      <c r="ZA26" s="111"/>
      <c r="ZB26" s="111"/>
      <c r="ZC26" s="111"/>
      <c r="ZD26" s="111"/>
      <c r="ZE26" s="111"/>
      <c r="ZF26" s="111"/>
      <c r="ZG26" s="111"/>
      <c r="ZH26" s="111"/>
      <c r="ZI26" s="111"/>
      <c r="ZJ26" s="111"/>
      <c r="ZK26" s="111"/>
      <c r="ZL26" s="111"/>
      <c r="ZM26" s="111"/>
      <c r="ZN26" s="111"/>
      <c r="ZO26" s="111"/>
      <c r="ZP26" s="111"/>
      <c r="ZQ26" s="111"/>
      <c r="ZR26" s="111"/>
      <c r="ZS26" s="111"/>
      <c r="ZT26" s="111"/>
      <c r="ZU26" s="111"/>
      <c r="ZV26" s="111"/>
      <c r="ZW26" s="111"/>
      <c r="ZX26" s="111"/>
      <c r="ZY26" s="111"/>
      <c r="ZZ26" s="111"/>
      <c r="AAA26" s="111"/>
      <c r="AAB26" s="111"/>
      <c r="AAC26" s="111"/>
      <c r="AAD26" s="111"/>
      <c r="AAE26" s="111"/>
      <c r="AAF26" s="111"/>
      <c r="AAG26" s="111"/>
      <c r="AAH26" s="111"/>
      <c r="AAI26" s="111"/>
      <c r="AAJ26" s="111"/>
      <c r="AAK26" s="111"/>
      <c r="AAL26" s="111"/>
      <c r="AAM26" s="111"/>
      <c r="AAN26" s="111"/>
      <c r="AAO26" s="111"/>
      <c r="AAP26" s="111"/>
      <c r="AAQ26" s="111"/>
      <c r="AAR26" s="111"/>
      <c r="AAS26" s="111"/>
      <c r="AAT26" s="111"/>
      <c r="AAU26" s="111"/>
      <c r="AAV26" s="111"/>
      <c r="AAW26" s="111"/>
      <c r="AAX26" s="111"/>
      <c r="AAY26" s="111"/>
      <c r="AAZ26" s="111"/>
      <c r="ABA26" s="111"/>
      <c r="ABB26" s="111"/>
      <c r="ABC26" s="111"/>
      <c r="ABD26" s="111"/>
      <c r="ABE26" s="111"/>
      <c r="ABF26" s="111"/>
      <c r="ABG26" s="111"/>
      <c r="ABH26" s="111"/>
      <c r="ABI26" s="111"/>
      <c r="ABJ26" s="111"/>
      <c r="ABK26" s="111"/>
      <c r="ABL26" s="111"/>
      <c r="ABM26" s="111"/>
      <c r="ABN26" s="111"/>
      <c r="ABO26" s="111"/>
      <c r="ABP26" s="111"/>
      <c r="ABQ26" s="111"/>
      <c r="ABR26" s="111"/>
      <c r="ABS26" s="111"/>
      <c r="ABT26" s="111"/>
      <c r="ABU26" s="111"/>
      <c r="ABV26" s="111"/>
      <c r="ABW26" s="111"/>
      <c r="ABX26" s="111"/>
      <c r="ABY26" s="111"/>
      <c r="ABZ26" s="111"/>
      <c r="ACA26" s="111"/>
      <c r="ACB26" s="111"/>
      <c r="ACC26" s="111"/>
      <c r="ACD26" s="111"/>
      <c r="ACE26" s="111"/>
      <c r="ACF26" s="111"/>
      <c r="ACG26" s="111"/>
      <c r="ACH26" s="111"/>
      <c r="ACI26" s="111"/>
      <c r="ACJ26" s="111"/>
      <c r="ACK26" s="111"/>
      <c r="ACL26" s="111"/>
      <c r="ACM26" s="111"/>
      <c r="ACN26" s="111"/>
      <c r="ACO26" s="111"/>
      <c r="ACP26" s="111"/>
      <c r="ACQ26" s="111"/>
      <c r="ACR26" s="111"/>
      <c r="ACS26" s="111"/>
      <c r="ACT26" s="111"/>
      <c r="ACU26" s="111"/>
      <c r="ACV26" s="111"/>
      <c r="ACW26" s="111"/>
      <c r="ACX26" s="111"/>
      <c r="ACY26" s="111"/>
      <c r="ACZ26" s="111"/>
      <c r="ADA26" s="111"/>
      <c r="ADB26" s="111"/>
      <c r="ADC26" s="111"/>
      <c r="ADD26" s="111"/>
      <c r="ADE26" s="111"/>
      <c r="ADF26" s="111"/>
      <c r="ADG26" s="111"/>
      <c r="ADH26" s="111"/>
      <c r="ADI26" s="111"/>
      <c r="ADJ26" s="111"/>
      <c r="ADK26" s="111"/>
      <c r="ADL26" s="111"/>
      <c r="ADM26" s="111"/>
      <c r="ADN26" s="111"/>
      <c r="ADO26" s="111"/>
      <c r="ADP26" s="111"/>
      <c r="ADQ26" s="111"/>
      <c r="ADR26" s="111"/>
      <c r="ADS26" s="111"/>
      <c r="ADT26" s="111"/>
      <c r="ADU26" s="111"/>
      <c r="ADV26" s="111"/>
      <c r="ADW26" s="111"/>
      <c r="ADX26" s="111"/>
      <c r="ADY26" s="111"/>
      <c r="ADZ26" s="111"/>
      <c r="AEA26" s="111"/>
      <c r="AEB26" s="111"/>
      <c r="AEC26" s="111"/>
      <c r="AED26" s="111"/>
      <c r="AEE26" s="111"/>
      <c r="AEF26" s="111"/>
      <c r="AEG26" s="111"/>
      <c r="AEH26" s="111"/>
      <c r="AEI26" s="111"/>
      <c r="AEJ26" s="111"/>
      <c r="AEK26" s="111"/>
      <c r="AEL26" s="111"/>
      <c r="AEM26" s="111"/>
      <c r="AEN26" s="111"/>
      <c r="AEO26" s="111"/>
      <c r="AEP26" s="111"/>
      <c r="AEQ26" s="111"/>
      <c r="AER26" s="111"/>
      <c r="AES26" s="111"/>
      <c r="AET26" s="111"/>
      <c r="AEU26" s="111"/>
      <c r="AEV26" s="111"/>
      <c r="AEW26" s="111"/>
      <c r="AEX26" s="111"/>
      <c r="AEY26" s="111"/>
      <c r="AEZ26" s="111"/>
      <c r="AFA26" s="111"/>
      <c r="AFB26" s="111"/>
      <c r="AFC26" s="111"/>
      <c r="AFD26" s="111"/>
      <c r="AFE26" s="111"/>
      <c r="AFF26" s="111"/>
      <c r="AFG26" s="111"/>
      <c r="AFH26" s="111"/>
      <c r="AFI26" s="111"/>
      <c r="AFJ26" s="111"/>
      <c r="AFK26" s="111"/>
      <c r="AFL26" s="111"/>
      <c r="AFM26" s="111"/>
      <c r="AFN26" s="111"/>
      <c r="AFO26" s="111"/>
      <c r="AFP26" s="111"/>
      <c r="AFQ26" s="111"/>
      <c r="AFR26" s="111"/>
      <c r="AFS26" s="111"/>
      <c r="AFT26" s="111"/>
      <c r="AFU26" s="111"/>
      <c r="AFV26" s="111"/>
      <c r="AFW26" s="111"/>
      <c r="AFX26" s="111"/>
      <c r="AFY26" s="111"/>
      <c r="AFZ26" s="111"/>
      <c r="AGA26" s="111"/>
      <c r="AGB26" s="111"/>
      <c r="AGC26" s="111"/>
      <c r="AGD26" s="111"/>
      <c r="AGE26" s="111"/>
      <c r="AGF26" s="111"/>
      <c r="AGG26" s="111"/>
      <c r="AGH26" s="111"/>
      <c r="AGI26" s="111"/>
      <c r="AGJ26" s="111"/>
      <c r="AGK26" s="111"/>
      <c r="AGL26" s="111"/>
      <c r="AGM26" s="111"/>
      <c r="AGN26" s="111"/>
      <c r="AGO26" s="111"/>
      <c r="AGP26" s="111"/>
      <c r="AGQ26" s="111"/>
      <c r="AGR26" s="111"/>
      <c r="AGS26" s="111"/>
      <c r="AGT26" s="111"/>
      <c r="AGU26" s="111"/>
      <c r="AGV26" s="111"/>
      <c r="AGW26" s="111"/>
      <c r="AGX26" s="111"/>
      <c r="AGY26" s="111"/>
      <c r="AGZ26" s="111"/>
      <c r="AHA26" s="111"/>
      <c r="AHB26" s="111"/>
      <c r="AHC26" s="111"/>
      <c r="AHD26" s="111"/>
      <c r="AHE26" s="111"/>
      <c r="AHF26" s="111"/>
      <c r="AHG26" s="111"/>
      <c r="AHH26" s="111"/>
      <c r="AHI26" s="111"/>
      <c r="AHJ26" s="111"/>
      <c r="AHK26" s="111"/>
      <c r="AHL26" s="111"/>
      <c r="AHM26" s="111"/>
      <c r="AHN26" s="111"/>
      <c r="AHO26" s="111"/>
      <c r="AHP26" s="111"/>
      <c r="AHQ26" s="111"/>
      <c r="AHR26" s="111"/>
      <c r="AHS26" s="111"/>
      <c r="AHT26" s="111"/>
      <c r="AHU26" s="111"/>
      <c r="AHV26" s="111"/>
      <c r="AHW26" s="111"/>
      <c r="AHX26" s="111"/>
      <c r="AHY26" s="111"/>
      <c r="AHZ26" s="111"/>
      <c r="AIA26" s="111"/>
      <c r="AIB26" s="111"/>
      <c r="AIC26" s="111"/>
      <c r="AID26" s="111"/>
      <c r="AIE26" s="111"/>
      <c r="AIF26" s="111"/>
      <c r="AIG26" s="111"/>
      <c r="AIH26" s="111"/>
      <c r="AII26" s="111"/>
      <c r="AIJ26" s="111"/>
      <c r="AIK26" s="111"/>
      <c r="AIL26" s="111"/>
      <c r="AIM26" s="111"/>
      <c r="AIN26" s="111"/>
      <c r="AIO26" s="111"/>
      <c r="AIP26" s="111"/>
      <c r="AIQ26" s="111"/>
      <c r="AIR26" s="111"/>
      <c r="AIS26" s="111"/>
      <c r="AIT26" s="111"/>
      <c r="AIU26" s="111"/>
      <c r="AIV26" s="111"/>
      <c r="AIW26" s="111"/>
      <c r="AIX26" s="111"/>
      <c r="AIY26" s="111"/>
      <c r="AIZ26" s="111"/>
      <c r="AJA26" s="111"/>
      <c r="AJB26" s="111"/>
      <c r="AJC26" s="111"/>
      <c r="AJD26" s="111"/>
      <c r="AJE26" s="111"/>
      <c r="AJF26" s="111"/>
      <c r="AJG26" s="111"/>
      <c r="AJH26" s="111"/>
      <c r="AJI26" s="111"/>
      <c r="AJJ26" s="111"/>
      <c r="AJK26" s="111"/>
      <c r="AJL26" s="111"/>
      <c r="AJM26" s="111"/>
      <c r="AJN26" s="111"/>
      <c r="AJO26" s="111"/>
      <c r="AJP26" s="111"/>
      <c r="AJQ26" s="111"/>
      <c r="AJR26" s="111"/>
      <c r="AJS26" s="111"/>
      <c r="AJT26" s="111"/>
      <c r="AJU26" s="111"/>
      <c r="AJV26" s="111"/>
      <c r="AJW26" s="111"/>
      <c r="AJX26" s="111"/>
      <c r="AJY26" s="111"/>
      <c r="AJZ26" s="111"/>
      <c r="AKA26" s="111"/>
      <c r="AKB26" s="111"/>
      <c r="AKC26" s="111"/>
      <c r="AKD26" s="111"/>
      <c r="AKE26" s="111"/>
      <c r="AKF26" s="111"/>
      <c r="AKG26" s="111"/>
      <c r="AKH26" s="111"/>
      <c r="AKI26" s="111"/>
      <c r="AKJ26" s="111"/>
      <c r="AKK26" s="111"/>
      <c r="AKL26" s="111"/>
      <c r="AKM26" s="111"/>
      <c r="AKN26" s="111"/>
      <c r="AKO26" s="111"/>
      <c r="AKP26" s="111"/>
      <c r="AKQ26" s="111"/>
      <c r="AKR26" s="111"/>
      <c r="AKS26" s="111"/>
      <c r="AKT26" s="111"/>
      <c r="AKU26" s="111"/>
      <c r="AKV26" s="111"/>
      <c r="AKW26" s="111"/>
      <c r="AKX26" s="111"/>
      <c r="AKY26" s="111"/>
      <c r="AKZ26" s="111"/>
      <c r="ALA26" s="111"/>
      <c r="ALB26" s="111"/>
      <c r="ALC26" s="111"/>
      <c r="ALD26" s="111"/>
      <c r="ALE26" s="111"/>
      <c r="ALF26" s="111"/>
      <c r="ALG26" s="111"/>
      <c r="ALH26" s="111"/>
      <c r="ALI26" s="111"/>
      <c r="ALJ26" s="111"/>
      <c r="ALK26" s="111"/>
      <c r="ALL26" s="111"/>
      <c r="ALM26" s="111"/>
      <c r="ALN26" s="111"/>
      <c r="ALO26" s="111"/>
      <c r="ALP26" s="111"/>
      <c r="ALQ26" s="111"/>
      <c r="ALR26" s="111"/>
      <c r="ALS26" s="111"/>
      <c r="ALT26" s="111"/>
      <c r="ALU26" s="111"/>
      <c r="ALV26" s="111"/>
      <c r="ALW26" s="111"/>
      <c r="ALX26" s="111"/>
      <c r="ALY26" s="111"/>
      <c r="ALZ26" s="111"/>
      <c r="AMA26" s="111"/>
      <c r="AMB26" s="111"/>
      <c r="AMC26" s="111"/>
      <c r="AMD26" s="111"/>
      <c r="AME26" s="111"/>
      <c r="AMF26" s="111"/>
      <c r="AMG26" s="111"/>
      <c r="AMH26" s="111"/>
      <c r="AMI26" s="111"/>
      <c r="AMJ26" s="111"/>
      <c r="AMK26" s="111"/>
      <c r="AML26" s="111"/>
      <c r="AMM26" s="111"/>
      <c r="AMN26" s="111"/>
      <c r="AMO26" s="111"/>
      <c r="AMP26" s="111"/>
      <c r="AMQ26" s="111"/>
      <c r="AMR26" s="111"/>
      <c r="AMS26" s="111"/>
      <c r="AMT26" s="111"/>
      <c r="AMU26" s="111"/>
      <c r="AMV26" s="111"/>
      <c r="AMW26" s="111"/>
      <c r="AMX26" s="111"/>
      <c r="AMY26" s="111"/>
      <c r="AMZ26" s="111"/>
      <c r="ANA26" s="111"/>
      <c r="ANB26" s="111"/>
      <c r="ANC26" s="111"/>
      <c r="AND26" s="111"/>
      <c r="ANE26" s="111"/>
      <c r="ANF26" s="111"/>
      <c r="ANG26" s="111"/>
      <c r="ANH26" s="111"/>
      <c r="ANI26" s="111"/>
      <c r="ANJ26" s="111"/>
      <c r="ANK26" s="111"/>
      <c r="ANL26" s="111"/>
      <c r="ANM26" s="111"/>
      <c r="ANN26" s="111"/>
      <c r="ANO26" s="111"/>
      <c r="ANP26" s="111"/>
      <c r="ANQ26" s="111"/>
      <c r="ANR26" s="111"/>
      <c r="ANS26" s="111"/>
      <c r="ANT26" s="111"/>
      <c r="ANU26" s="111"/>
      <c r="ANV26" s="111"/>
      <c r="ANW26" s="111"/>
      <c r="ANX26" s="111"/>
      <c r="ANY26" s="111"/>
      <c r="ANZ26" s="111"/>
      <c r="AOA26" s="111"/>
      <c r="AOB26" s="111"/>
      <c r="AOC26" s="111"/>
    </row>
    <row r="27" spans="1:1069" x14ac:dyDescent="0.25">
      <c r="A27" s="191"/>
      <c r="B27" s="197"/>
      <c r="C27" s="134" t="s">
        <v>87</v>
      </c>
      <c r="D27" s="200"/>
      <c r="E27" s="111" t="s">
        <v>102</v>
      </c>
    </row>
    <row r="28" spans="1:1069" x14ac:dyDescent="0.25">
      <c r="A28" s="191"/>
      <c r="B28" s="197"/>
      <c r="C28" s="134" t="s">
        <v>90</v>
      </c>
      <c r="D28" s="200"/>
      <c r="E28" s="133">
        <v>48.11</v>
      </c>
    </row>
    <row r="29" spans="1:1069" x14ac:dyDescent="0.25">
      <c r="A29" s="191"/>
      <c r="B29" s="197"/>
      <c r="C29" s="134" t="s">
        <v>91</v>
      </c>
      <c r="D29" s="200"/>
      <c r="E29" s="133">
        <v>200</v>
      </c>
    </row>
    <row r="30" spans="1:1069" x14ac:dyDescent="0.25">
      <c r="A30" s="191"/>
      <c r="B30" s="197"/>
      <c r="C30" s="134" t="s">
        <v>92</v>
      </c>
      <c r="D30" s="200"/>
      <c r="E30" s="133">
        <v>74.16</v>
      </c>
    </row>
    <row r="31" spans="1:1069" x14ac:dyDescent="0.25">
      <c r="A31" s="191"/>
      <c r="B31" s="197"/>
      <c r="C31" s="134" t="s">
        <v>80</v>
      </c>
      <c r="D31" s="200"/>
      <c r="E31" s="133">
        <v>532.98</v>
      </c>
    </row>
    <row r="32" spans="1:1069" x14ac:dyDescent="0.25">
      <c r="A32" s="191"/>
      <c r="B32" s="197"/>
      <c r="C32" s="134" t="s">
        <v>93</v>
      </c>
      <c r="D32" s="200"/>
      <c r="E32" s="133">
        <v>0</v>
      </c>
    </row>
    <row r="33" spans="1:1069" s="145" customFormat="1" ht="15.75" thickBot="1" x14ac:dyDescent="0.3">
      <c r="A33" s="191"/>
      <c r="B33" s="198"/>
      <c r="C33" s="135" t="s">
        <v>94</v>
      </c>
      <c r="D33" s="201"/>
      <c r="E33" s="136">
        <v>0</v>
      </c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  <c r="X33" s="111"/>
      <c r="Y33" s="111"/>
      <c r="Z33" s="111"/>
      <c r="AA33" s="111"/>
      <c r="AB33" s="111"/>
      <c r="AC33" s="111"/>
      <c r="AD33" s="111"/>
      <c r="AE33" s="111"/>
      <c r="AF33" s="111"/>
      <c r="AG33" s="111"/>
      <c r="AH33" s="111"/>
      <c r="AI33" s="111"/>
      <c r="AJ33" s="111"/>
      <c r="AK33" s="111"/>
      <c r="AL33" s="111"/>
      <c r="AM33" s="111"/>
      <c r="AN33" s="111"/>
      <c r="AO33" s="111"/>
      <c r="AP33" s="111"/>
      <c r="AQ33" s="111"/>
      <c r="AR33" s="111"/>
      <c r="AS33" s="111"/>
      <c r="AT33" s="111"/>
      <c r="AU33" s="111"/>
      <c r="AV33" s="111"/>
      <c r="AW33" s="111"/>
      <c r="AX33" s="111"/>
      <c r="AY33" s="111"/>
      <c r="AZ33" s="111"/>
      <c r="BA33" s="111"/>
      <c r="BB33" s="111"/>
      <c r="BC33" s="111"/>
      <c r="BD33" s="111"/>
      <c r="BE33" s="111"/>
      <c r="BF33" s="111"/>
      <c r="BG33" s="111"/>
      <c r="BH33" s="111"/>
      <c r="BI33" s="111"/>
      <c r="BJ33" s="111"/>
      <c r="BK33" s="111"/>
      <c r="BL33" s="111"/>
      <c r="BM33" s="111"/>
      <c r="BN33" s="111"/>
      <c r="BO33" s="111"/>
      <c r="BP33" s="111"/>
      <c r="BQ33" s="111"/>
      <c r="BR33" s="111"/>
      <c r="BS33" s="111"/>
      <c r="BT33" s="111"/>
      <c r="BU33" s="111"/>
      <c r="BV33" s="111"/>
      <c r="BW33" s="111"/>
      <c r="BX33" s="111"/>
      <c r="BY33" s="111"/>
      <c r="BZ33" s="111"/>
      <c r="CA33" s="111"/>
      <c r="CB33" s="111"/>
      <c r="CC33" s="111"/>
      <c r="CD33" s="111"/>
      <c r="CE33" s="111"/>
      <c r="CF33" s="111"/>
      <c r="CG33" s="111"/>
      <c r="CH33" s="111"/>
      <c r="CI33" s="111"/>
      <c r="CJ33" s="111"/>
      <c r="CK33" s="111"/>
      <c r="CL33" s="111"/>
      <c r="CM33" s="111"/>
      <c r="CN33" s="111"/>
      <c r="CO33" s="111"/>
      <c r="CP33" s="111"/>
      <c r="CQ33" s="111"/>
      <c r="CR33" s="111"/>
      <c r="CS33" s="111"/>
      <c r="CT33" s="111"/>
      <c r="CU33" s="111"/>
      <c r="CV33" s="111"/>
      <c r="CW33" s="111"/>
      <c r="CX33" s="111"/>
      <c r="CY33" s="111"/>
      <c r="CZ33" s="111"/>
      <c r="DA33" s="111"/>
      <c r="DB33" s="111"/>
      <c r="DC33" s="111"/>
      <c r="DD33" s="111"/>
      <c r="DE33" s="111"/>
      <c r="DF33" s="111"/>
      <c r="DG33" s="111"/>
      <c r="DH33" s="111"/>
      <c r="DI33" s="111"/>
      <c r="DJ33" s="111"/>
      <c r="DK33" s="111"/>
      <c r="DL33" s="111"/>
      <c r="DM33" s="111"/>
      <c r="DN33" s="111"/>
      <c r="DO33" s="111"/>
      <c r="DP33" s="111"/>
      <c r="DQ33" s="111"/>
      <c r="DR33" s="111"/>
      <c r="DS33" s="111"/>
      <c r="DT33" s="111"/>
      <c r="DU33" s="111"/>
      <c r="DV33" s="111"/>
      <c r="DW33" s="111"/>
      <c r="DX33" s="111"/>
      <c r="DY33" s="111"/>
      <c r="DZ33" s="111"/>
      <c r="EA33" s="111"/>
      <c r="EB33" s="111"/>
      <c r="EC33" s="111"/>
      <c r="ED33" s="111"/>
      <c r="EE33" s="111"/>
      <c r="EF33" s="111"/>
      <c r="EG33" s="111"/>
      <c r="EH33" s="111"/>
      <c r="EI33" s="111"/>
      <c r="EJ33" s="111"/>
      <c r="EK33" s="111"/>
      <c r="EL33" s="111"/>
      <c r="EM33" s="111"/>
      <c r="EN33" s="111"/>
      <c r="EO33" s="111"/>
      <c r="EP33" s="111"/>
      <c r="EQ33" s="111"/>
      <c r="ER33" s="111"/>
      <c r="ES33" s="111"/>
      <c r="ET33" s="111"/>
      <c r="EU33" s="111"/>
      <c r="EV33" s="111"/>
      <c r="EW33" s="111"/>
      <c r="EX33" s="111"/>
      <c r="EY33" s="111"/>
      <c r="EZ33" s="111"/>
      <c r="FA33" s="111"/>
      <c r="FB33" s="111"/>
      <c r="FC33" s="111"/>
      <c r="FD33" s="111"/>
      <c r="FE33" s="111"/>
      <c r="FF33" s="111"/>
      <c r="FG33" s="111"/>
      <c r="FH33" s="111"/>
      <c r="FI33" s="111"/>
      <c r="FJ33" s="111"/>
      <c r="FK33" s="111"/>
      <c r="FL33" s="111"/>
      <c r="FM33" s="111"/>
      <c r="FN33" s="111"/>
      <c r="FO33" s="111"/>
      <c r="FP33" s="111"/>
      <c r="FQ33" s="111"/>
      <c r="FR33" s="111"/>
      <c r="FS33" s="111"/>
      <c r="FT33" s="111"/>
      <c r="FU33" s="111"/>
      <c r="FV33" s="111"/>
      <c r="FW33" s="111"/>
      <c r="FX33" s="111"/>
      <c r="FY33" s="111"/>
      <c r="FZ33" s="111"/>
      <c r="GA33" s="111"/>
      <c r="GB33" s="111"/>
      <c r="GC33" s="111"/>
      <c r="GD33" s="111"/>
      <c r="GE33" s="111"/>
      <c r="GF33" s="111"/>
      <c r="GG33" s="111"/>
      <c r="GH33" s="111"/>
      <c r="GI33" s="111"/>
      <c r="GJ33" s="111"/>
      <c r="GK33" s="111"/>
      <c r="GL33" s="111"/>
      <c r="GM33" s="111"/>
      <c r="GN33" s="111"/>
      <c r="GO33" s="111"/>
      <c r="GP33" s="111"/>
      <c r="GQ33" s="111"/>
      <c r="GR33" s="111"/>
      <c r="GS33" s="111"/>
      <c r="GT33" s="111"/>
      <c r="GU33" s="111"/>
      <c r="GV33" s="111"/>
      <c r="GW33" s="111"/>
      <c r="GX33" s="111"/>
      <c r="GY33" s="111"/>
      <c r="GZ33" s="111"/>
      <c r="HA33" s="111"/>
      <c r="HB33" s="111"/>
      <c r="HC33" s="111"/>
      <c r="HD33" s="111"/>
      <c r="HE33" s="111"/>
      <c r="HF33" s="111"/>
      <c r="HG33" s="111"/>
      <c r="HH33" s="111"/>
      <c r="HI33" s="111"/>
      <c r="HJ33" s="111"/>
      <c r="HK33" s="111"/>
      <c r="HL33" s="111"/>
      <c r="HM33" s="111"/>
      <c r="HN33" s="111"/>
      <c r="HO33" s="111"/>
      <c r="HP33" s="111"/>
      <c r="HQ33" s="111"/>
      <c r="HR33" s="111"/>
      <c r="HS33" s="111"/>
      <c r="HT33" s="111"/>
      <c r="HU33" s="111"/>
      <c r="HV33" s="111"/>
      <c r="HW33" s="111"/>
      <c r="HX33" s="111"/>
      <c r="HY33" s="111"/>
      <c r="HZ33" s="111"/>
      <c r="IA33" s="111"/>
      <c r="IB33" s="111"/>
      <c r="IC33" s="111"/>
      <c r="ID33" s="111"/>
      <c r="IE33" s="111"/>
      <c r="IF33" s="111"/>
      <c r="IG33" s="111"/>
      <c r="IH33" s="111"/>
      <c r="II33" s="111"/>
      <c r="IJ33" s="111"/>
      <c r="IK33" s="111"/>
      <c r="IL33" s="111"/>
      <c r="IM33" s="111"/>
      <c r="IN33" s="111"/>
      <c r="IO33" s="111"/>
      <c r="IP33" s="111"/>
      <c r="IQ33" s="111"/>
      <c r="IR33" s="111"/>
      <c r="IS33" s="111"/>
      <c r="IT33" s="111"/>
      <c r="IU33" s="111"/>
      <c r="IV33" s="111"/>
      <c r="IW33" s="111"/>
      <c r="IX33" s="111"/>
      <c r="IY33" s="111"/>
      <c r="IZ33" s="111"/>
      <c r="JA33" s="111"/>
      <c r="JB33" s="111"/>
      <c r="JC33" s="111"/>
      <c r="JD33" s="111"/>
      <c r="JE33" s="111"/>
      <c r="JF33" s="111"/>
      <c r="JG33" s="111"/>
      <c r="JH33" s="111"/>
      <c r="JI33" s="111"/>
      <c r="JJ33" s="111"/>
      <c r="JK33" s="111"/>
      <c r="JL33" s="111"/>
      <c r="JM33" s="111"/>
      <c r="JN33" s="111"/>
      <c r="JO33" s="111"/>
      <c r="JP33" s="111"/>
      <c r="JQ33" s="111"/>
      <c r="JR33" s="111"/>
      <c r="JS33" s="111"/>
      <c r="JT33" s="111"/>
      <c r="JU33" s="111"/>
      <c r="JV33" s="111"/>
      <c r="JW33" s="111"/>
      <c r="JX33" s="111"/>
      <c r="JY33" s="111"/>
      <c r="JZ33" s="111"/>
      <c r="KA33" s="111"/>
      <c r="KB33" s="111"/>
      <c r="KC33" s="111"/>
      <c r="KD33" s="111"/>
      <c r="KE33" s="111"/>
      <c r="KF33" s="111"/>
      <c r="KG33" s="111"/>
      <c r="KH33" s="111"/>
      <c r="KI33" s="111"/>
      <c r="KJ33" s="111"/>
      <c r="KK33" s="111"/>
      <c r="KL33" s="111"/>
      <c r="KM33" s="111"/>
      <c r="KN33" s="111"/>
      <c r="KO33" s="111"/>
      <c r="KP33" s="111"/>
      <c r="KQ33" s="111"/>
      <c r="KR33" s="111"/>
      <c r="KS33" s="111"/>
      <c r="KT33" s="111"/>
      <c r="KU33" s="111"/>
      <c r="KV33" s="111"/>
      <c r="KW33" s="111"/>
      <c r="KX33" s="111"/>
      <c r="KY33" s="111"/>
      <c r="KZ33" s="111"/>
      <c r="LA33" s="111"/>
      <c r="LB33" s="111"/>
      <c r="LC33" s="111"/>
      <c r="LD33" s="111"/>
      <c r="LE33" s="111"/>
      <c r="LF33" s="111"/>
      <c r="LG33" s="111"/>
      <c r="LH33" s="111"/>
      <c r="LI33" s="111"/>
      <c r="LJ33" s="111"/>
      <c r="LK33" s="111"/>
      <c r="LL33" s="111"/>
      <c r="LM33" s="111"/>
      <c r="LN33" s="111"/>
      <c r="LO33" s="111"/>
      <c r="LP33" s="111"/>
      <c r="LQ33" s="111"/>
      <c r="LR33" s="111"/>
      <c r="LS33" s="111"/>
      <c r="LT33" s="111"/>
      <c r="LU33" s="111"/>
      <c r="LV33" s="111"/>
      <c r="LW33" s="111"/>
      <c r="LX33" s="111"/>
      <c r="LY33" s="111"/>
      <c r="LZ33" s="111"/>
      <c r="MA33" s="111"/>
      <c r="MB33" s="111"/>
      <c r="MC33" s="111"/>
      <c r="MD33" s="111"/>
      <c r="ME33" s="111"/>
      <c r="MF33" s="111"/>
      <c r="MG33" s="111"/>
      <c r="MH33" s="111"/>
      <c r="MI33" s="111"/>
      <c r="MJ33" s="111"/>
      <c r="MK33" s="111"/>
      <c r="ML33" s="111"/>
      <c r="MM33" s="111"/>
      <c r="MN33" s="111"/>
      <c r="MO33" s="111"/>
      <c r="MP33" s="111"/>
      <c r="MQ33" s="111"/>
      <c r="MR33" s="111"/>
      <c r="MS33" s="111"/>
      <c r="MT33" s="111"/>
      <c r="MU33" s="111"/>
      <c r="MV33" s="111"/>
      <c r="MW33" s="111"/>
      <c r="MX33" s="111"/>
      <c r="MY33" s="111"/>
      <c r="MZ33" s="111"/>
      <c r="NA33" s="111"/>
      <c r="NB33" s="111"/>
      <c r="NC33" s="111"/>
      <c r="ND33" s="111"/>
      <c r="NE33" s="111"/>
      <c r="NF33" s="111"/>
      <c r="NG33" s="111"/>
      <c r="NH33" s="111"/>
      <c r="NI33" s="111"/>
      <c r="NJ33" s="111"/>
      <c r="NK33" s="111"/>
      <c r="NL33" s="111"/>
      <c r="NM33" s="111"/>
      <c r="NN33" s="111"/>
      <c r="NO33" s="111"/>
      <c r="NP33" s="111"/>
      <c r="NQ33" s="111"/>
      <c r="NR33" s="111"/>
      <c r="NS33" s="111"/>
      <c r="NT33" s="111"/>
      <c r="NU33" s="111"/>
      <c r="NV33" s="111"/>
      <c r="NW33" s="111"/>
      <c r="NX33" s="111"/>
      <c r="NY33" s="111"/>
      <c r="NZ33" s="111"/>
      <c r="OA33" s="111"/>
      <c r="OB33" s="111"/>
      <c r="OC33" s="111"/>
      <c r="OD33" s="111"/>
      <c r="OE33" s="111"/>
      <c r="OF33" s="111"/>
      <c r="OG33" s="111"/>
      <c r="OH33" s="111"/>
      <c r="OI33" s="111"/>
      <c r="OJ33" s="111"/>
      <c r="OK33" s="111"/>
      <c r="OL33" s="111"/>
      <c r="OM33" s="111"/>
      <c r="ON33" s="111"/>
      <c r="OO33" s="111"/>
      <c r="OP33" s="111"/>
      <c r="OQ33" s="111"/>
      <c r="OR33" s="111"/>
      <c r="OS33" s="111"/>
      <c r="OT33" s="111"/>
      <c r="OU33" s="111"/>
      <c r="OV33" s="111"/>
      <c r="OW33" s="111"/>
      <c r="OX33" s="111"/>
      <c r="OY33" s="111"/>
      <c r="OZ33" s="111"/>
      <c r="PA33" s="111"/>
      <c r="PB33" s="111"/>
      <c r="PC33" s="111"/>
      <c r="PD33" s="111"/>
      <c r="PE33" s="111"/>
      <c r="PF33" s="111"/>
      <c r="PG33" s="111"/>
      <c r="PH33" s="111"/>
      <c r="PI33" s="111"/>
      <c r="PJ33" s="111"/>
      <c r="PK33" s="111"/>
      <c r="PL33" s="111"/>
      <c r="PM33" s="111"/>
      <c r="PN33" s="111"/>
      <c r="PO33" s="111"/>
      <c r="PP33" s="111"/>
      <c r="PQ33" s="111"/>
      <c r="PR33" s="111"/>
      <c r="PS33" s="111"/>
      <c r="PT33" s="111"/>
      <c r="PU33" s="111"/>
      <c r="PV33" s="111"/>
      <c r="PW33" s="111"/>
      <c r="PX33" s="111"/>
      <c r="PY33" s="111"/>
      <c r="PZ33" s="111"/>
      <c r="QA33" s="111"/>
      <c r="QB33" s="111"/>
      <c r="QC33" s="111"/>
      <c r="QD33" s="111"/>
      <c r="QE33" s="111"/>
      <c r="QF33" s="111"/>
      <c r="QG33" s="111"/>
      <c r="QH33" s="111"/>
      <c r="QI33" s="111"/>
      <c r="QJ33" s="111"/>
      <c r="QK33" s="111"/>
      <c r="QL33" s="111"/>
      <c r="QM33" s="111"/>
      <c r="QN33" s="111"/>
      <c r="QO33" s="111"/>
      <c r="QP33" s="111"/>
      <c r="QQ33" s="111"/>
      <c r="QR33" s="111"/>
      <c r="QS33" s="111"/>
      <c r="QT33" s="111"/>
      <c r="QU33" s="111"/>
      <c r="QV33" s="111"/>
      <c r="QW33" s="111"/>
      <c r="QX33" s="111"/>
      <c r="QY33" s="111"/>
      <c r="QZ33" s="111"/>
      <c r="RA33" s="111"/>
      <c r="RB33" s="111"/>
      <c r="RC33" s="111"/>
      <c r="RD33" s="111"/>
      <c r="RE33" s="111"/>
      <c r="RF33" s="111"/>
      <c r="RG33" s="111"/>
      <c r="RH33" s="111"/>
      <c r="RI33" s="111"/>
      <c r="RJ33" s="111"/>
      <c r="RK33" s="111"/>
      <c r="RL33" s="111"/>
      <c r="RM33" s="111"/>
      <c r="RN33" s="111"/>
      <c r="RO33" s="111"/>
      <c r="RP33" s="111"/>
      <c r="RQ33" s="111"/>
      <c r="RR33" s="111"/>
      <c r="RS33" s="111"/>
      <c r="RT33" s="111"/>
      <c r="RU33" s="111"/>
      <c r="RV33" s="111"/>
      <c r="RW33" s="111"/>
      <c r="RX33" s="111"/>
      <c r="RY33" s="111"/>
      <c r="RZ33" s="111"/>
      <c r="SA33" s="111"/>
      <c r="SB33" s="111"/>
      <c r="SC33" s="111"/>
      <c r="SD33" s="111"/>
      <c r="SE33" s="111"/>
      <c r="SF33" s="111"/>
      <c r="SG33" s="111"/>
      <c r="SH33" s="111"/>
      <c r="SI33" s="111"/>
      <c r="SJ33" s="111"/>
      <c r="SK33" s="111"/>
      <c r="SL33" s="111"/>
      <c r="SM33" s="111"/>
      <c r="SN33" s="111"/>
      <c r="SO33" s="111"/>
      <c r="SP33" s="111"/>
      <c r="SQ33" s="111"/>
      <c r="SR33" s="111"/>
      <c r="SS33" s="111"/>
      <c r="ST33" s="111"/>
      <c r="SU33" s="111"/>
      <c r="SV33" s="111"/>
      <c r="SW33" s="111"/>
      <c r="SX33" s="111"/>
      <c r="SY33" s="111"/>
      <c r="SZ33" s="111"/>
      <c r="TA33" s="111"/>
      <c r="TB33" s="111"/>
      <c r="TC33" s="111"/>
      <c r="TD33" s="111"/>
      <c r="TE33" s="111"/>
      <c r="TF33" s="111"/>
      <c r="TG33" s="111"/>
      <c r="TH33" s="111"/>
      <c r="TI33" s="111"/>
      <c r="TJ33" s="111"/>
      <c r="TK33" s="111"/>
      <c r="TL33" s="111"/>
      <c r="TM33" s="111"/>
      <c r="TN33" s="111"/>
      <c r="TO33" s="111"/>
      <c r="TP33" s="111"/>
      <c r="TQ33" s="111"/>
      <c r="TR33" s="111"/>
      <c r="TS33" s="111"/>
      <c r="TT33" s="111"/>
      <c r="TU33" s="111"/>
      <c r="TV33" s="111"/>
      <c r="TW33" s="111"/>
      <c r="TX33" s="111"/>
      <c r="TY33" s="111"/>
      <c r="TZ33" s="111"/>
      <c r="UA33" s="111"/>
      <c r="UB33" s="111"/>
      <c r="UC33" s="111"/>
      <c r="UD33" s="111"/>
      <c r="UE33" s="111"/>
      <c r="UF33" s="111"/>
      <c r="UG33" s="111"/>
      <c r="UH33" s="111"/>
      <c r="UI33" s="111"/>
      <c r="UJ33" s="111"/>
      <c r="UK33" s="111"/>
      <c r="UL33" s="111"/>
      <c r="UM33" s="111"/>
      <c r="UN33" s="111"/>
      <c r="UO33" s="111"/>
      <c r="UP33" s="111"/>
      <c r="UQ33" s="111"/>
      <c r="UR33" s="111"/>
      <c r="US33" s="111"/>
      <c r="UT33" s="111"/>
      <c r="UU33" s="111"/>
      <c r="UV33" s="111"/>
      <c r="UW33" s="111"/>
      <c r="UX33" s="111"/>
      <c r="UY33" s="111"/>
      <c r="UZ33" s="111"/>
      <c r="VA33" s="111"/>
      <c r="VB33" s="111"/>
      <c r="VC33" s="111"/>
      <c r="VD33" s="111"/>
      <c r="VE33" s="111"/>
      <c r="VF33" s="111"/>
      <c r="VG33" s="111"/>
      <c r="VH33" s="111"/>
      <c r="VI33" s="111"/>
      <c r="VJ33" s="111"/>
      <c r="VK33" s="111"/>
      <c r="VL33" s="111"/>
      <c r="VM33" s="111"/>
      <c r="VN33" s="111"/>
      <c r="VO33" s="111"/>
      <c r="VP33" s="111"/>
      <c r="VQ33" s="111"/>
      <c r="VR33" s="111"/>
      <c r="VS33" s="111"/>
      <c r="VT33" s="111"/>
      <c r="VU33" s="111"/>
      <c r="VV33" s="111"/>
      <c r="VW33" s="111"/>
      <c r="VX33" s="111"/>
      <c r="VY33" s="111"/>
      <c r="VZ33" s="111"/>
      <c r="WA33" s="111"/>
      <c r="WB33" s="111"/>
      <c r="WC33" s="111"/>
      <c r="WD33" s="111"/>
      <c r="WE33" s="111"/>
      <c r="WF33" s="111"/>
      <c r="WG33" s="111"/>
      <c r="WH33" s="111"/>
      <c r="WI33" s="111"/>
      <c r="WJ33" s="111"/>
      <c r="WK33" s="111"/>
      <c r="WL33" s="111"/>
      <c r="WM33" s="111"/>
      <c r="WN33" s="111"/>
      <c r="WO33" s="111"/>
      <c r="WP33" s="111"/>
      <c r="WQ33" s="111"/>
      <c r="WR33" s="111"/>
      <c r="WS33" s="111"/>
      <c r="WT33" s="111"/>
      <c r="WU33" s="111"/>
      <c r="WV33" s="111"/>
      <c r="WW33" s="111"/>
      <c r="WX33" s="111"/>
      <c r="WY33" s="111"/>
      <c r="WZ33" s="111"/>
      <c r="XA33" s="111"/>
      <c r="XB33" s="111"/>
      <c r="XC33" s="111"/>
      <c r="XD33" s="111"/>
      <c r="XE33" s="111"/>
      <c r="XF33" s="111"/>
      <c r="XG33" s="111"/>
      <c r="XH33" s="111"/>
      <c r="XI33" s="111"/>
      <c r="XJ33" s="111"/>
      <c r="XK33" s="111"/>
      <c r="XL33" s="111"/>
      <c r="XM33" s="111"/>
      <c r="XN33" s="111"/>
      <c r="XO33" s="111"/>
      <c r="XP33" s="111"/>
      <c r="XQ33" s="111"/>
      <c r="XR33" s="111"/>
      <c r="XS33" s="111"/>
      <c r="XT33" s="111"/>
      <c r="XU33" s="111"/>
      <c r="XV33" s="111"/>
      <c r="XW33" s="111"/>
      <c r="XX33" s="111"/>
      <c r="XY33" s="111"/>
      <c r="XZ33" s="111"/>
      <c r="YA33" s="111"/>
      <c r="YB33" s="111"/>
      <c r="YC33" s="111"/>
      <c r="YD33" s="111"/>
      <c r="YE33" s="111"/>
      <c r="YF33" s="111"/>
      <c r="YG33" s="111"/>
      <c r="YH33" s="111"/>
      <c r="YI33" s="111"/>
      <c r="YJ33" s="111"/>
      <c r="YK33" s="111"/>
      <c r="YL33" s="111"/>
      <c r="YM33" s="111"/>
      <c r="YN33" s="111"/>
      <c r="YO33" s="111"/>
      <c r="YP33" s="111"/>
      <c r="YQ33" s="111"/>
      <c r="YR33" s="111"/>
      <c r="YS33" s="111"/>
      <c r="YT33" s="111"/>
      <c r="YU33" s="111"/>
      <c r="YV33" s="111"/>
      <c r="YW33" s="111"/>
      <c r="YX33" s="111"/>
      <c r="YY33" s="111"/>
      <c r="YZ33" s="111"/>
      <c r="ZA33" s="111"/>
      <c r="ZB33" s="111"/>
      <c r="ZC33" s="111"/>
      <c r="ZD33" s="111"/>
      <c r="ZE33" s="111"/>
      <c r="ZF33" s="111"/>
      <c r="ZG33" s="111"/>
      <c r="ZH33" s="111"/>
      <c r="ZI33" s="111"/>
      <c r="ZJ33" s="111"/>
      <c r="ZK33" s="111"/>
      <c r="ZL33" s="111"/>
      <c r="ZM33" s="111"/>
      <c r="ZN33" s="111"/>
      <c r="ZO33" s="111"/>
      <c r="ZP33" s="111"/>
      <c r="ZQ33" s="111"/>
      <c r="ZR33" s="111"/>
      <c r="ZS33" s="111"/>
      <c r="ZT33" s="111"/>
      <c r="ZU33" s="111"/>
      <c r="ZV33" s="111"/>
      <c r="ZW33" s="111"/>
      <c r="ZX33" s="111"/>
      <c r="ZY33" s="111"/>
      <c r="ZZ33" s="111"/>
      <c r="AAA33" s="111"/>
      <c r="AAB33" s="111"/>
      <c r="AAC33" s="111"/>
      <c r="AAD33" s="111"/>
      <c r="AAE33" s="111"/>
      <c r="AAF33" s="111"/>
      <c r="AAG33" s="111"/>
      <c r="AAH33" s="111"/>
      <c r="AAI33" s="111"/>
      <c r="AAJ33" s="111"/>
      <c r="AAK33" s="111"/>
      <c r="AAL33" s="111"/>
      <c r="AAM33" s="111"/>
      <c r="AAN33" s="111"/>
      <c r="AAO33" s="111"/>
      <c r="AAP33" s="111"/>
      <c r="AAQ33" s="111"/>
      <c r="AAR33" s="111"/>
      <c r="AAS33" s="111"/>
      <c r="AAT33" s="111"/>
      <c r="AAU33" s="111"/>
      <c r="AAV33" s="111"/>
      <c r="AAW33" s="111"/>
      <c r="AAX33" s="111"/>
      <c r="AAY33" s="111"/>
      <c r="AAZ33" s="111"/>
      <c r="ABA33" s="111"/>
      <c r="ABB33" s="111"/>
      <c r="ABC33" s="111"/>
      <c r="ABD33" s="111"/>
      <c r="ABE33" s="111"/>
      <c r="ABF33" s="111"/>
      <c r="ABG33" s="111"/>
      <c r="ABH33" s="111"/>
      <c r="ABI33" s="111"/>
      <c r="ABJ33" s="111"/>
      <c r="ABK33" s="111"/>
      <c r="ABL33" s="111"/>
      <c r="ABM33" s="111"/>
      <c r="ABN33" s="111"/>
      <c r="ABO33" s="111"/>
      <c r="ABP33" s="111"/>
      <c r="ABQ33" s="111"/>
      <c r="ABR33" s="111"/>
      <c r="ABS33" s="111"/>
      <c r="ABT33" s="111"/>
      <c r="ABU33" s="111"/>
      <c r="ABV33" s="111"/>
      <c r="ABW33" s="111"/>
      <c r="ABX33" s="111"/>
      <c r="ABY33" s="111"/>
      <c r="ABZ33" s="111"/>
      <c r="ACA33" s="111"/>
      <c r="ACB33" s="111"/>
      <c r="ACC33" s="111"/>
      <c r="ACD33" s="111"/>
      <c r="ACE33" s="111"/>
      <c r="ACF33" s="111"/>
      <c r="ACG33" s="111"/>
      <c r="ACH33" s="111"/>
      <c r="ACI33" s="111"/>
      <c r="ACJ33" s="111"/>
      <c r="ACK33" s="111"/>
      <c r="ACL33" s="111"/>
      <c r="ACM33" s="111"/>
      <c r="ACN33" s="111"/>
      <c r="ACO33" s="111"/>
      <c r="ACP33" s="111"/>
      <c r="ACQ33" s="111"/>
      <c r="ACR33" s="111"/>
      <c r="ACS33" s="111"/>
      <c r="ACT33" s="111"/>
      <c r="ACU33" s="111"/>
      <c r="ACV33" s="111"/>
      <c r="ACW33" s="111"/>
      <c r="ACX33" s="111"/>
      <c r="ACY33" s="111"/>
      <c r="ACZ33" s="111"/>
      <c r="ADA33" s="111"/>
      <c r="ADB33" s="111"/>
      <c r="ADC33" s="111"/>
      <c r="ADD33" s="111"/>
      <c r="ADE33" s="111"/>
      <c r="ADF33" s="111"/>
      <c r="ADG33" s="111"/>
      <c r="ADH33" s="111"/>
      <c r="ADI33" s="111"/>
      <c r="ADJ33" s="111"/>
      <c r="ADK33" s="111"/>
      <c r="ADL33" s="111"/>
      <c r="ADM33" s="111"/>
      <c r="ADN33" s="111"/>
      <c r="ADO33" s="111"/>
      <c r="ADP33" s="111"/>
      <c r="ADQ33" s="111"/>
      <c r="ADR33" s="111"/>
      <c r="ADS33" s="111"/>
      <c r="ADT33" s="111"/>
      <c r="ADU33" s="111"/>
      <c r="ADV33" s="111"/>
      <c r="ADW33" s="111"/>
      <c r="ADX33" s="111"/>
      <c r="ADY33" s="111"/>
      <c r="ADZ33" s="111"/>
      <c r="AEA33" s="111"/>
      <c r="AEB33" s="111"/>
      <c r="AEC33" s="111"/>
      <c r="AED33" s="111"/>
      <c r="AEE33" s="111"/>
      <c r="AEF33" s="111"/>
      <c r="AEG33" s="111"/>
      <c r="AEH33" s="111"/>
      <c r="AEI33" s="111"/>
      <c r="AEJ33" s="111"/>
      <c r="AEK33" s="111"/>
      <c r="AEL33" s="111"/>
      <c r="AEM33" s="111"/>
      <c r="AEN33" s="111"/>
      <c r="AEO33" s="111"/>
      <c r="AEP33" s="111"/>
      <c r="AEQ33" s="111"/>
      <c r="AER33" s="111"/>
      <c r="AES33" s="111"/>
      <c r="AET33" s="111"/>
      <c r="AEU33" s="111"/>
      <c r="AEV33" s="111"/>
      <c r="AEW33" s="111"/>
      <c r="AEX33" s="111"/>
      <c r="AEY33" s="111"/>
      <c r="AEZ33" s="111"/>
      <c r="AFA33" s="111"/>
      <c r="AFB33" s="111"/>
      <c r="AFC33" s="111"/>
      <c r="AFD33" s="111"/>
      <c r="AFE33" s="111"/>
      <c r="AFF33" s="111"/>
      <c r="AFG33" s="111"/>
      <c r="AFH33" s="111"/>
      <c r="AFI33" s="111"/>
      <c r="AFJ33" s="111"/>
      <c r="AFK33" s="111"/>
      <c r="AFL33" s="111"/>
      <c r="AFM33" s="111"/>
      <c r="AFN33" s="111"/>
      <c r="AFO33" s="111"/>
      <c r="AFP33" s="111"/>
      <c r="AFQ33" s="111"/>
      <c r="AFR33" s="111"/>
      <c r="AFS33" s="111"/>
      <c r="AFT33" s="111"/>
      <c r="AFU33" s="111"/>
      <c r="AFV33" s="111"/>
      <c r="AFW33" s="111"/>
      <c r="AFX33" s="111"/>
      <c r="AFY33" s="111"/>
      <c r="AFZ33" s="111"/>
      <c r="AGA33" s="111"/>
      <c r="AGB33" s="111"/>
      <c r="AGC33" s="111"/>
      <c r="AGD33" s="111"/>
      <c r="AGE33" s="111"/>
      <c r="AGF33" s="111"/>
      <c r="AGG33" s="111"/>
      <c r="AGH33" s="111"/>
      <c r="AGI33" s="111"/>
      <c r="AGJ33" s="111"/>
      <c r="AGK33" s="111"/>
      <c r="AGL33" s="111"/>
      <c r="AGM33" s="111"/>
      <c r="AGN33" s="111"/>
      <c r="AGO33" s="111"/>
      <c r="AGP33" s="111"/>
      <c r="AGQ33" s="111"/>
      <c r="AGR33" s="111"/>
      <c r="AGS33" s="111"/>
      <c r="AGT33" s="111"/>
      <c r="AGU33" s="111"/>
      <c r="AGV33" s="111"/>
      <c r="AGW33" s="111"/>
      <c r="AGX33" s="111"/>
      <c r="AGY33" s="111"/>
      <c r="AGZ33" s="111"/>
      <c r="AHA33" s="111"/>
      <c r="AHB33" s="111"/>
      <c r="AHC33" s="111"/>
      <c r="AHD33" s="111"/>
      <c r="AHE33" s="111"/>
      <c r="AHF33" s="111"/>
      <c r="AHG33" s="111"/>
      <c r="AHH33" s="111"/>
      <c r="AHI33" s="111"/>
      <c r="AHJ33" s="111"/>
      <c r="AHK33" s="111"/>
      <c r="AHL33" s="111"/>
      <c r="AHM33" s="111"/>
      <c r="AHN33" s="111"/>
      <c r="AHO33" s="111"/>
      <c r="AHP33" s="111"/>
      <c r="AHQ33" s="111"/>
      <c r="AHR33" s="111"/>
      <c r="AHS33" s="111"/>
      <c r="AHT33" s="111"/>
      <c r="AHU33" s="111"/>
      <c r="AHV33" s="111"/>
      <c r="AHW33" s="111"/>
      <c r="AHX33" s="111"/>
      <c r="AHY33" s="111"/>
      <c r="AHZ33" s="111"/>
      <c r="AIA33" s="111"/>
      <c r="AIB33" s="111"/>
      <c r="AIC33" s="111"/>
      <c r="AID33" s="111"/>
      <c r="AIE33" s="111"/>
      <c r="AIF33" s="111"/>
      <c r="AIG33" s="111"/>
      <c r="AIH33" s="111"/>
      <c r="AII33" s="111"/>
      <c r="AIJ33" s="111"/>
      <c r="AIK33" s="111"/>
      <c r="AIL33" s="111"/>
      <c r="AIM33" s="111"/>
      <c r="AIN33" s="111"/>
      <c r="AIO33" s="111"/>
      <c r="AIP33" s="111"/>
      <c r="AIQ33" s="111"/>
      <c r="AIR33" s="111"/>
      <c r="AIS33" s="111"/>
      <c r="AIT33" s="111"/>
      <c r="AIU33" s="111"/>
      <c r="AIV33" s="111"/>
      <c r="AIW33" s="111"/>
      <c r="AIX33" s="111"/>
      <c r="AIY33" s="111"/>
      <c r="AIZ33" s="111"/>
      <c r="AJA33" s="111"/>
      <c r="AJB33" s="111"/>
      <c r="AJC33" s="111"/>
      <c r="AJD33" s="111"/>
      <c r="AJE33" s="111"/>
      <c r="AJF33" s="111"/>
      <c r="AJG33" s="111"/>
      <c r="AJH33" s="111"/>
      <c r="AJI33" s="111"/>
      <c r="AJJ33" s="111"/>
      <c r="AJK33" s="111"/>
      <c r="AJL33" s="111"/>
      <c r="AJM33" s="111"/>
      <c r="AJN33" s="111"/>
      <c r="AJO33" s="111"/>
      <c r="AJP33" s="111"/>
      <c r="AJQ33" s="111"/>
      <c r="AJR33" s="111"/>
      <c r="AJS33" s="111"/>
      <c r="AJT33" s="111"/>
      <c r="AJU33" s="111"/>
      <c r="AJV33" s="111"/>
      <c r="AJW33" s="111"/>
      <c r="AJX33" s="111"/>
      <c r="AJY33" s="111"/>
      <c r="AJZ33" s="111"/>
      <c r="AKA33" s="111"/>
      <c r="AKB33" s="111"/>
      <c r="AKC33" s="111"/>
      <c r="AKD33" s="111"/>
      <c r="AKE33" s="111"/>
      <c r="AKF33" s="111"/>
      <c r="AKG33" s="111"/>
      <c r="AKH33" s="111"/>
      <c r="AKI33" s="111"/>
      <c r="AKJ33" s="111"/>
      <c r="AKK33" s="111"/>
      <c r="AKL33" s="111"/>
      <c r="AKM33" s="111"/>
      <c r="AKN33" s="111"/>
      <c r="AKO33" s="111"/>
      <c r="AKP33" s="111"/>
      <c r="AKQ33" s="111"/>
      <c r="AKR33" s="111"/>
      <c r="AKS33" s="111"/>
      <c r="AKT33" s="111"/>
      <c r="AKU33" s="111"/>
      <c r="AKV33" s="111"/>
      <c r="AKW33" s="111"/>
      <c r="AKX33" s="111"/>
      <c r="AKY33" s="111"/>
      <c r="AKZ33" s="111"/>
      <c r="ALA33" s="111"/>
      <c r="ALB33" s="111"/>
      <c r="ALC33" s="111"/>
      <c r="ALD33" s="111"/>
      <c r="ALE33" s="111"/>
      <c r="ALF33" s="111"/>
      <c r="ALG33" s="111"/>
      <c r="ALH33" s="111"/>
      <c r="ALI33" s="111"/>
      <c r="ALJ33" s="111"/>
      <c r="ALK33" s="111"/>
      <c r="ALL33" s="111"/>
      <c r="ALM33" s="111"/>
      <c r="ALN33" s="111"/>
      <c r="ALO33" s="111"/>
      <c r="ALP33" s="111"/>
      <c r="ALQ33" s="111"/>
      <c r="ALR33" s="111"/>
      <c r="ALS33" s="111"/>
      <c r="ALT33" s="111"/>
      <c r="ALU33" s="111"/>
      <c r="ALV33" s="111"/>
      <c r="ALW33" s="111"/>
      <c r="ALX33" s="111"/>
      <c r="ALY33" s="111"/>
      <c r="ALZ33" s="111"/>
      <c r="AMA33" s="111"/>
      <c r="AMB33" s="111"/>
      <c r="AMC33" s="111"/>
      <c r="AMD33" s="111"/>
      <c r="AME33" s="111"/>
      <c r="AMF33" s="111"/>
      <c r="AMG33" s="111"/>
      <c r="AMH33" s="111"/>
      <c r="AMI33" s="111"/>
      <c r="AMJ33" s="111"/>
      <c r="AMK33" s="111"/>
      <c r="AML33" s="111"/>
      <c r="AMM33" s="111"/>
      <c r="AMN33" s="111"/>
      <c r="AMO33" s="111"/>
      <c r="AMP33" s="111"/>
      <c r="AMQ33" s="111"/>
      <c r="AMR33" s="111"/>
      <c r="AMS33" s="111"/>
      <c r="AMT33" s="111"/>
      <c r="AMU33" s="111"/>
      <c r="AMV33" s="111"/>
      <c r="AMW33" s="111"/>
      <c r="AMX33" s="111"/>
      <c r="AMY33" s="111"/>
      <c r="AMZ33" s="111"/>
      <c r="ANA33" s="111"/>
      <c r="ANB33" s="111"/>
      <c r="ANC33" s="111"/>
      <c r="AND33" s="111"/>
      <c r="ANE33" s="111"/>
      <c r="ANF33" s="111"/>
      <c r="ANG33" s="111"/>
      <c r="ANH33" s="111"/>
      <c r="ANI33" s="111"/>
      <c r="ANJ33" s="111"/>
      <c r="ANK33" s="111"/>
      <c r="ANL33" s="111"/>
      <c r="ANM33" s="111"/>
      <c r="ANN33" s="111"/>
      <c r="ANO33" s="111"/>
      <c r="ANP33" s="111"/>
      <c r="ANQ33" s="111"/>
      <c r="ANR33" s="111"/>
      <c r="ANS33" s="111"/>
      <c r="ANT33" s="111"/>
      <c r="ANU33" s="111"/>
      <c r="ANV33" s="111"/>
      <c r="ANW33" s="111"/>
      <c r="ANX33" s="111"/>
      <c r="ANY33" s="111"/>
      <c r="ANZ33" s="111"/>
      <c r="AOA33" s="111"/>
      <c r="AOB33" s="111"/>
      <c r="AOC33" s="111"/>
    </row>
    <row r="34" spans="1:1069" x14ac:dyDescent="0.25">
      <c r="A34" s="191"/>
      <c r="B34" s="193" t="s">
        <v>95</v>
      </c>
      <c r="C34" s="146" t="s">
        <v>92</v>
      </c>
      <c r="D34" s="147">
        <v>8271.39</v>
      </c>
      <c r="E34" s="143">
        <v>8271.39</v>
      </c>
    </row>
    <row r="35" spans="1:1069" ht="15.75" thickBot="1" x14ac:dyDescent="0.3">
      <c r="A35" s="191"/>
      <c r="B35" s="202"/>
      <c r="C35" s="148" t="s">
        <v>93</v>
      </c>
      <c r="D35" s="149">
        <f>+E35</f>
        <v>34816.379999999997</v>
      </c>
      <c r="E35" s="136">
        <v>34816.379999999997</v>
      </c>
    </row>
    <row r="36" spans="1:1069" x14ac:dyDescent="0.25">
      <c r="A36" s="192"/>
      <c r="B36" s="150" t="s">
        <v>96</v>
      </c>
      <c r="C36" s="151"/>
      <c r="D36" s="152">
        <f>+D37+D38+D40+D41+D42</f>
        <v>41010.589999999997</v>
      </c>
      <c r="E36" s="129">
        <f>SUM(E37+E38+E39+E40+E41+E42)</f>
        <v>41010.589999999997</v>
      </c>
    </row>
    <row r="37" spans="1:1069" ht="40.5" x14ac:dyDescent="0.25">
      <c r="A37" s="180" t="s">
        <v>97</v>
      </c>
      <c r="B37" s="175" t="s">
        <v>98</v>
      </c>
      <c r="C37" s="127" t="s">
        <v>99</v>
      </c>
      <c r="D37" s="128">
        <f>+E37</f>
        <v>15000</v>
      </c>
      <c r="E37" s="133">
        <v>15000</v>
      </c>
    </row>
    <row r="38" spans="1:1069" x14ac:dyDescent="0.25">
      <c r="A38" s="181"/>
      <c r="B38" s="183" t="s">
        <v>100</v>
      </c>
      <c r="C38" s="131" t="s">
        <v>99</v>
      </c>
      <c r="D38" s="185">
        <f>+E38</f>
        <v>17270</v>
      </c>
      <c r="E38" s="133">
        <v>17270</v>
      </c>
    </row>
    <row r="39" spans="1:1069" ht="24" customHeight="1" x14ac:dyDescent="0.25">
      <c r="A39" s="181"/>
      <c r="B39" s="184"/>
      <c r="C39" s="131" t="s">
        <v>94</v>
      </c>
      <c r="D39" s="186"/>
      <c r="E39" s="133"/>
    </row>
    <row r="40" spans="1:1069" x14ac:dyDescent="0.25">
      <c r="A40" s="181"/>
      <c r="B40" s="153" t="s">
        <v>101</v>
      </c>
      <c r="C40" s="131" t="s">
        <v>103</v>
      </c>
      <c r="D40" s="128">
        <f>+E40</f>
        <v>5665</v>
      </c>
      <c r="E40" s="133">
        <v>5665</v>
      </c>
    </row>
    <row r="41" spans="1:1069" x14ac:dyDescent="0.25">
      <c r="A41" s="181"/>
      <c r="B41" s="183" t="s">
        <v>95</v>
      </c>
      <c r="C41" s="131" t="s">
        <v>92</v>
      </c>
      <c r="D41" s="154">
        <f>+E41</f>
        <v>1122.7</v>
      </c>
      <c r="E41" s="133">
        <v>1122.7</v>
      </c>
    </row>
    <row r="42" spans="1:1069" ht="9.75" customHeight="1" x14ac:dyDescent="0.25">
      <c r="A42" s="182"/>
      <c r="B42" s="184"/>
      <c r="C42" s="131" t="s">
        <v>93</v>
      </c>
      <c r="D42" s="154">
        <f>+E42</f>
        <v>1952.89</v>
      </c>
      <c r="E42" s="133">
        <v>1952.89</v>
      </c>
    </row>
  </sheetData>
  <autoFilter ref="A10:E43" xr:uid="{BB40084A-F7B0-4597-AE01-82467B6CA902}"/>
  <mergeCells count="17">
    <mergeCell ref="E13:E14"/>
    <mergeCell ref="B15:B20"/>
    <mergeCell ref="D15:D20"/>
    <mergeCell ref="B21:B22"/>
    <mergeCell ref="D21:D22"/>
    <mergeCell ref="A37:A42"/>
    <mergeCell ref="B38:B39"/>
    <mergeCell ref="D38:D39"/>
    <mergeCell ref="B41:B42"/>
    <mergeCell ref="A2:D2"/>
    <mergeCell ref="A11:A36"/>
    <mergeCell ref="B11:B12"/>
    <mergeCell ref="B13:B14"/>
    <mergeCell ref="D13:D14"/>
    <mergeCell ref="B26:B33"/>
    <mergeCell ref="D26:D33"/>
    <mergeCell ref="B34:B35"/>
  </mergeCells>
  <pageMargins left="0.75" right="0.75" top="1" bottom="1" header="0.5" footer="0.5"/>
  <pageSetup paperSize="9" scale="61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5F732436BD414ABE4F9007290F88BC" ma:contentTypeVersion="29" ma:contentTypeDescription="Create a new document." ma:contentTypeScope="" ma:versionID="7756ab31655b06bf8e0fcba8adbbff5c">
  <xsd:schema xmlns:xsd="http://www.w3.org/2001/XMLSchema" xmlns:xs="http://www.w3.org/2001/XMLSchema" xmlns:p="http://schemas.microsoft.com/office/2006/metadata/properties" xmlns:ns2="d9cf0e28-81d2-4dc7-8b10-820d80ed680d" xmlns:ns3="e91d5986-7c29-4ed1-8a54-b8fb378ed474" targetNamespace="http://schemas.microsoft.com/office/2006/metadata/properties" ma:root="true" ma:fieldsID="27b71a969902f2a26b14ce6b28c5feb5" ns2:_="" ns3:_="">
    <xsd:import namespace="d9cf0e28-81d2-4dc7-8b10-820d80ed680d"/>
    <xsd:import namespace="e91d5986-7c29-4ed1-8a54-b8fb378ed474"/>
    <xsd:element name="properties">
      <xsd:complexType>
        <xsd:sequence>
          <xsd:element name="documentManagement">
            <xsd:complexType>
              <xsd:all>
                <xsd:element ref="ns2:DocumentCategory" minOccurs="0"/>
                <xsd:element ref="ns2:DocumentType" minOccurs="0"/>
                <xsd:element ref="ns2:FileClassificationMode" minOccurs="0"/>
                <xsd:element ref="ns2:FileNameDescription" minOccurs="0"/>
                <xsd:element ref="ns2:ProjectNumber" minOccurs="0"/>
                <xsd:element ref="ns2:OperatingUnit" minOccurs="0"/>
                <xsd:element ref="ns2:Language" minOccurs="0"/>
                <xsd:element ref="ns2:FunctionalArea" minOccurs="0"/>
                <xsd:element ref="ns2:OutputNumber" minOccurs="0"/>
                <xsd:element ref="ns2:DocumentStatus" minOccurs="0"/>
                <xsd:element ref="ns2:DocCoverageStartDate" minOccurs="0"/>
                <xsd:element ref="ns2:DocCoverageEndDate" minOccurs="0"/>
                <xsd:element ref="ns2:FocusArea" minOccurs="0"/>
                <xsd:element ref="ns2:AuthorName" minOccurs="0"/>
                <xsd:element ref="ns2:OfficeCountry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9cf0e28-81d2-4dc7-8b10-820d80ed680d" elementFormDefault="qualified">
    <xsd:import namespace="http://schemas.microsoft.com/office/2006/documentManagement/types"/>
    <xsd:import namespace="http://schemas.microsoft.com/office/infopath/2007/PartnerControls"/>
    <xsd:element name="DocumentCategory" ma:index="8" nillable="true" ma:displayName="DocumentCategory" ma:format="Dropdown" ma:internalName="DocumentCategory">
      <xsd:simpleType>
        <xsd:restriction base="dms:Text">
          <xsd:maxLength value="255"/>
        </xsd:restriction>
      </xsd:simpleType>
    </xsd:element>
    <xsd:element name="DocumentType" ma:index="9" nillable="true" ma:displayName="DocumentType" ma:format="Dropdown" ma:indexed="true" ma:internalName="DocumentType">
      <xsd:simpleType>
        <xsd:restriction base="dms:Text">
          <xsd:maxLength value="255"/>
        </xsd:restriction>
      </xsd:simpleType>
    </xsd:element>
    <xsd:element name="FileClassificationMode" ma:index="10" nillable="true" ma:displayName="FileClassificationMode" ma:format="Dropdown" ma:indexed="true" ma:internalName="FileClassificationMode">
      <xsd:simpleType>
        <xsd:restriction base="dms:Text">
          <xsd:maxLength value="255"/>
        </xsd:restriction>
      </xsd:simpleType>
    </xsd:element>
    <xsd:element name="FileNameDescription" ma:index="11" nillable="true" ma:displayName="FileNameDescription" ma:format="Dropdown" ma:indexed="true" ma:internalName="FileNameDescription">
      <xsd:simpleType>
        <xsd:restriction base="dms:Text">
          <xsd:maxLength value="255"/>
        </xsd:restriction>
      </xsd:simpleType>
    </xsd:element>
    <xsd:element name="ProjectNumber" ma:index="12" nillable="true" ma:displayName="ProjectNumber" ma:format="Dropdown" ma:indexed="true" ma:internalName="ProjectNumber">
      <xsd:simpleType>
        <xsd:restriction base="dms:Text">
          <xsd:maxLength value="255"/>
        </xsd:restriction>
      </xsd:simpleType>
    </xsd:element>
    <xsd:element name="OperatingUnit" ma:index="13" nillable="true" ma:displayName="OperatingUnit" ma:format="Dropdown" ma:indexed="true" ma:internalName="OperatingUnit">
      <xsd:simpleType>
        <xsd:restriction base="dms:Text">
          <xsd:maxLength value="255"/>
        </xsd:restriction>
      </xsd:simpleType>
    </xsd:element>
    <xsd:element name="Language" ma:index="14" nillable="true" ma:displayName="Language" ma:format="Dropdown" ma:internalName="Language">
      <xsd:simpleType>
        <xsd:restriction base="dms:Text">
          <xsd:maxLength value="255"/>
        </xsd:restriction>
      </xsd:simpleType>
    </xsd:element>
    <xsd:element name="FunctionalArea" ma:index="15" nillable="true" ma:displayName="FunctionalArea" ma:format="Dropdown" ma:internalName="FunctionalArea">
      <xsd:simpleType>
        <xsd:restriction base="dms:Text">
          <xsd:maxLength value="255"/>
        </xsd:restriction>
      </xsd:simpleType>
    </xsd:element>
    <xsd:element name="OutputNumber" ma:index="16" nillable="true" ma:displayName="OutputNumber" ma:format="Dropdown" ma:indexed="true" ma:internalName="OutputNumber">
      <xsd:simpleType>
        <xsd:restriction base="dms:Text">
          <xsd:maxLength value="255"/>
        </xsd:restriction>
      </xsd:simpleType>
    </xsd:element>
    <xsd:element name="DocumentStatus" ma:index="17" nillable="true" ma:displayName="DocumentStatus" ma:format="Dropdown" ma:internalName="DocumentStatus">
      <xsd:simpleType>
        <xsd:restriction base="dms:Text">
          <xsd:maxLength value="255"/>
        </xsd:restriction>
      </xsd:simpleType>
    </xsd:element>
    <xsd:element name="DocCoverageStartDate" ma:index="18" nillable="true" ma:displayName="DocCoverageStartDate" ma:default="[today]" ma:format="DateOnly" ma:indexed="true" ma:internalName="DocCoverageStartDate">
      <xsd:simpleType>
        <xsd:restriction base="dms:DateTime"/>
      </xsd:simpleType>
    </xsd:element>
    <xsd:element name="DocCoverageEndDate" ma:index="19" nillable="true" ma:displayName="DocCoverageEndDate" ma:format="DateOnly" ma:internalName="DocCoverageEndDate">
      <xsd:simpleType>
        <xsd:restriction base="dms:DateTime"/>
      </xsd:simpleType>
    </xsd:element>
    <xsd:element name="FocusArea" ma:index="20" nillable="true" ma:displayName="FocusArea" ma:format="Dropdown" ma:internalName="FocusArea">
      <xsd:simpleType>
        <xsd:restriction base="dms:Text">
          <xsd:maxLength value="255"/>
        </xsd:restriction>
      </xsd:simpleType>
    </xsd:element>
    <xsd:element name="AuthorName" ma:index="21" nillable="true" ma:displayName="AuthorName" ma:format="Dropdown" ma:indexed="true" ma:internalName="AuthorName">
      <xsd:simpleType>
        <xsd:restriction base="dms:Text">
          <xsd:maxLength value="255"/>
        </xsd:restriction>
      </xsd:simpleType>
    </xsd:element>
    <xsd:element name="OfficeCountry" ma:index="22" nillable="true" ma:displayName="OfficeCountry" ma:format="Dropdown" ma:indexed="true" ma:internalName="OfficeCountry">
      <xsd:simpleType>
        <xsd:restriction base="dms:Text">
          <xsd:maxLength value="255"/>
        </xsd:restriction>
      </xsd:simpleType>
    </xsd:element>
    <xsd:element name="MediaServiceMetadata" ma:index="2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4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7" nillable="true" ma:taxonomy="true" ma:internalName="lcf76f155ced4ddcb4097134ff3c332f" ma:taxonomyFieldName="MediaServiceImageTags" ma:displayName="Image Tags" ma:readOnly="false" ma:fieldId="{5cf76f15-5ced-4ddc-b409-7134ff3c332f}" ma:taxonomyMulti="true" ma:sspId="f8ebb0a5-c57d-4c3a-bec7-8a38252dd05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2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3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3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3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3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1d5986-7c29-4ed1-8a54-b8fb378ed474" elementFormDefault="qualified">
    <xsd:import namespace="http://schemas.microsoft.com/office/2006/documentManagement/types"/>
    <xsd:import namespace="http://schemas.microsoft.com/office/infopath/2007/PartnerControls"/>
    <xsd:element name="TaxCatchAll" ma:index="28" nillable="true" ma:displayName="Taxonomy Catch All Column" ma:hidden="true" ma:list="{89ecd518-8760-4857-902e-5583cb61199f}" ma:internalName="TaxCatchAll" ma:showField="CatchAllData" ma:web="e91d5986-7c29-4ed1-8a54-b8fb378ed47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fficeCountry xmlns="d9cf0e28-81d2-4dc7-8b10-820d80ed680d">B0500 - Ecuador - Quito</OfficeCountry>
    <DocumentStatus xmlns="d9cf0e28-81d2-4dc7-8b10-820d80ed680d">Approved</DocumentStatus>
    <DocCoverageEndDate xmlns="d9cf0e28-81d2-4dc7-8b10-820d80ed680d">2025-12-31T05:00:00+00:00</DocCoverageEndDate>
    <TaxCatchAll xmlns="e91d5986-7c29-4ed1-8a54-b8fb378ed474" xsi:nil="true"/>
    <FunctionalArea xmlns="d9cf0e28-81d2-4dc7-8b10-820d80ed680d">Programme and Project</FunctionalArea>
    <FileNameDescription xmlns="d9cf0e28-81d2-4dc7-8b10-820d80ed680d">AOP -POA 2025</FileNameDescription>
    <ProjectNumber xmlns="d9cf0e28-81d2-4dc7-8b10-820d80ed680d">00110105</ProjectNumber>
    <DocumentType xmlns="d9cf0e28-81d2-4dc7-8b10-820d80ed680d">Annual/Multi-year Workplan</DocumentType>
    <Language xmlns="d9cf0e28-81d2-4dc7-8b10-820d80ed680d">Spanish</Language>
    <AuthorName xmlns="d9cf0e28-81d2-4dc7-8b10-820d80ed680d">UNDP</AuthorName>
    <DocumentCategory xmlns="d9cf0e28-81d2-4dc7-8b10-820d80ed680d">Project</DocumentCategory>
    <OperatingUnit xmlns="d9cf0e28-81d2-4dc7-8b10-820d80ed680d">UNDP-ECU</OperatingUnit>
    <lcf76f155ced4ddcb4097134ff3c332f xmlns="d9cf0e28-81d2-4dc7-8b10-820d80ed680d">
      <Terms xmlns="http://schemas.microsoft.com/office/infopath/2007/PartnerControls"/>
    </lcf76f155ced4ddcb4097134ff3c332f>
    <FocusArea xmlns="d9cf0e28-81d2-4dc7-8b10-820d80ed680d">Environment and Energy</FocusArea>
    <DocCoverageStartDate xmlns="d9cf0e28-81d2-4dc7-8b10-820d80ed680d">2025-01-01T05:00:00+00:00</DocCoverageStartDate>
    <FileClassificationMode xmlns="d9cf0e28-81d2-4dc7-8b10-820d80ed680d">Public</FileClassificationMode>
    <OutputNumber xmlns="d9cf0e28-81d2-4dc7-8b10-820d80ed680d">00110180</OutputNumber>
  </documentManagement>
</p:properties>
</file>

<file path=customXml/itemProps1.xml><?xml version="1.0" encoding="utf-8"?>
<ds:datastoreItem xmlns:ds="http://schemas.openxmlformats.org/officeDocument/2006/customXml" ds:itemID="{21B43AE7-F0D3-4D96-8F6E-776E7E1360FD}"/>
</file>

<file path=customXml/itemProps2.xml><?xml version="1.0" encoding="utf-8"?>
<ds:datastoreItem xmlns:ds="http://schemas.openxmlformats.org/officeDocument/2006/customXml" ds:itemID="{11816D13-1423-42C2-9DC1-2B45AE561E57}"/>
</file>

<file path=customXml/itemProps3.xml><?xml version="1.0" encoding="utf-8"?>
<ds:datastoreItem xmlns:ds="http://schemas.openxmlformats.org/officeDocument/2006/customXml" ds:itemID="{B61EB6D2-C796-4537-885C-70698624BF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AOP.FASE2. 31.03.25 </vt:lpstr>
      <vt:lpstr>F2- POA 2025</vt:lpstr>
      <vt:lpstr>'AOP.FASE2. 31.03.25 '!Área_de_impresión</vt:lpstr>
      <vt:lpstr>'F2- POA 2025'!Área_de_impresión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AOP -POA 2025</dc:title>
  <dc:creator>Johanna Veloz</dc:creator>
  <cp:lastModifiedBy>Johanna Veloz</cp:lastModifiedBy>
  <dcterms:created xsi:type="dcterms:W3CDTF">2025-04-28T14:42:32Z</dcterms:created>
  <dcterms:modified xsi:type="dcterms:W3CDTF">2025-04-29T00:13:27Z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0x010100155F732436BD414ABE4F9007290F88BC</vt:lpwstr>
  </property>
</Properties>
</file>